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500" activeTab="0"/>
  </bookViews>
  <sheets>
    <sheet name="Empenhos" sheetId="1" r:id="rId1"/>
    <sheet name="Planilha2" sheetId="2" r:id="rId2"/>
  </sheets>
  <definedNames>
    <definedName name="_xlnm.Print_Area" localSheetId="0">'Empenhos'!$A$1:$I$1336</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<sst xmlns="http://schemas.openxmlformats.org/spreadsheetml/2006/main" count="6972" uniqueCount="2318">
  <si>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</si>
  <si>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</si>
  <si>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</si>
  <si>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</si>
  <si>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</si>
  <si>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</si>
  <si>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</si>
  <si>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</si>
  <si>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</si>
  <si>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</si>
  <si>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</si>
  <si>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VANIAS BATISTA MENDONÇA</t>
  </si>
  <si>
    <t>REFERENTE À LOCAÇÃO DE IMÓVEL URBANO (TERRENO) LOCALIZADO NO BAIRRO DO ALEIXO,
UTILIZADO COMO ESTACIONAMENTO,</t>
  </si>
  <si>
    <t>NÃO SE APLICA</t>
  </si>
  <si>
    <t>5 - Dispensa de Licitação</t>
  </si>
  <si>
    <t>2018NE00001</t>
  </si>
  <si>
    <t xml:space="preserve"> EMPRESA BRASILEIRA DE CORREIOS E TELEGRAFOS EBCT</t>
  </si>
  <si>
    <t>REFERENTE À PRESTAÇÃO DE SERVIÇOS POSTAIS NACIONAIS E INTERNACIONAIS, COM
FORNECIMENTO DE PRODUTOS,</t>
  </si>
  <si>
    <t>2018NE00002</t>
  </si>
  <si>
    <t xml:space="preserve"> MDA MANUTENÇÃO DE ELEVADORES LTDA </t>
  </si>
  <si>
    <t>REFERENTE À PRESTAÇÃO DE
SERVIÇOS DE MANUTENÇÃO PREVENTIVA E CORRETIVA DOS ELEVADORES DA PGJ/AM, PELO PERÍODO
DE 06 (SEIS) MESES,</t>
  </si>
  <si>
    <t>MENOR PREÇO</t>
  </si>
  <si>
    <t>9 - Pregão Presencial</t>
  </si>
  <si>
    <t>2018NE00003</t>
  </si>
  <si>
    <t xml:space="preserve"> EMPRESA JORNAL DO COMERCIO LTDA</t>
  </si>
  <si>
    <t>REFERENTE À PRESTAÇÃO DE
SERVIÇOS DE PUBLICAÇÃO DOS ATOS OFICIAIS E NOTAS DE INTERESSE PÚBLICO EM JORNAL DIÁRIO
DE GRANDE CIRCULAÇÃO NO ESTADO DO AMAZONAS, POR UM PERÍODO DE 12 (DOZE) MESES</t>
  </si>
  <si>
    <t>2018NE00004</t>
  </si>
  <si>
    <t>REFERENTE À LOCAÇÃO DE IMÓVEL SITUADO À AVENIDA ANDRÉ ARAÚJO, Nº 129 - ADRIANÓPOLIS,
PARA INSTALAÇÃO DE ÓRGÃOS DESTA PROCURADORIA-GERAL DE JUSTIÇA / MINISTÉRIO PÚBLICO DO
ESTADO DO AMAZONAS, POR UM PERÍODO DE 24 (VINTE E QUATRO) MESES,</t>
  </si>
  <si>
    <t>2018NE00005</t>
  </si>
  <si>
    <t xml:space="preserve"> CLARO S A</t>
  </si>
  <si>
    <t>REFERENTE À PRESTAÇÃO DE
SERVIÇO TELEFÔNICO FIXO COMUTADO - STFC, POR UM PERÍODO DE 12 (DOZE) MESES</t>
  </si>
  <si>
    <t>2018NE00006</t>
  </si>
  <si>
    <t xml:space="preserve"> AKO ADMINISTRADORA DE IMOVEIS LTDA</t>
  </si>
  <si>
    <t>REFERENTE À LOCAÇÃO DE IMÓVEL SITUADO NO 2º PAVIMENTO DO EMPREENDIMENTO SHOPPING
CIDADE LESTE NO BAIRRO TANCREDO NEVES, AV. AUTAZ MIRIM, Nº 282, PARA INSTALAÇÃO DE
ÓRGÃOS DESTA PGJ, POR UM PERÍODO DE 24 (VINTE E QUATRO) MESES,</t>
  </si>
  <si>
    <t>2018NE00007</t>
  </si>
  <si>
    <t xml:space="preserve"> ALVES LIRA LTDA</t>
  </si>
  <si>
    <t>REFERENTE À LOCAÇÃO DO IMÓVEL SITUADO NA RUA BELO HORIZONTE, 500, ALEIXO, MANAUS - AM,
PELO PERÍODO DE 24 (VINTE E QUATRO) MESES,</t>
  </si>
  <si>
    <t>2018NE00008</t>
  </si>
  <si>
    <t xml:space="preserve"> PRODAM PROCESSAMENTO DE DADOS AMAZONAS SA</t>
  </si>
  <si>
    <t>TRANSMISSÃO DE DADOS E LOCAÇÃO DE EQUIPAMENTOS PARA A INTERLIGAÇÃO DESTA PGJ (SEDE E
ANEXO ALEIXO) À REDE METROPOLITANA DE MANAUS-REPAM/METROMAO,</t>
  </si>
  <si>
    <t>2018NE00009</t>
  </si>
  <si>
    <t xml:space="preserve"> AMAZONAS DISTRIBUIDORA DE ENERGIA S/A</t>
  </si>
  <si>
    <t>COMPLEMENTO DO 1º TERMO ADITIVO AO CONTRATO ADMINISTRATIVO Nº 001/2016-MP/PGJ, 
REFERENTE À PRESTAÇÃO DE SERVIÇOS DE FORNECIMENTO DE ENERGIA ELÉTRICA PARA OS
PRÉDIOS SEDE E ADMINISTRATIVO DA PGJ/AM, PELO PERÍODO DE 12 (DOZE) MESES,</t>
  </si>
  <si>
    <t>6 - Inexigível</t>
  </si>
  <si>
    <t>2018NE00010</t>
  </si>
  <si>
    <t xml:space="preserve"> MANAUS AMBIENTAL S.A</t>
  </si>
  <si>
    <t>REFERENTE À PRESTAÇÃO DE SERVIÇOS DE FORNECIMENTO DE ÁGUA POTÁVEL E SISTEMA DE
ESGOTO, PARA O EDIFÍCIO-SEDE DA PGJ/MPAM (MATRÍCULA 1922292), E UNIDADES
DESCENTRALIZADAS SITUADAS NA AV. ANDRÉ ARAÚJO,</t>
  </si>
  <si>
    <t>2018NE00011</t>
  </si>
  <si>
    <t>REFERENTE À PRESTAÇÃO DE SERVIÇOS DE LICENÇA DE USO DO SISTEMA DE GESTÃO E CONTROLE
PATRIMONIAL - AJURI, POR UM PERÍODO DE 12 (DOZE) MESES,</t>
  </si>
  <si>
    <t>2018NE00012</t>
  </si>
  <si>
    <t>REFERENTE AO FORNECIMENTO DE ENERGIA ELÉTRICA, BAIXA TENSÃO, PARA ATENDER ÀS
DEMANDAS DAS UNIDADES DESCENTRALIZADAS DO MPAM/PGJ, LOCALIZADAS NA CAPITAL E
PROMOTORIAS DE JUSTIÇA SITUADAS NO INTERIOR DO ESTADO DO AMAZONAS, PELO PERÍODO DE 12
(DOZE) MESES,</t>
  </si>
  <si>
    <t>2018NE00013</t>
  </si>
  <si>
    <t xml:space="preserve"> TELEMAR NORTE LESTE S/A</t>
  </si>
  <si>
    <t>REFERENTE À PRESTAÇÃO DE SERVIÇO TELEFÔNICO FIXO COMUTADO - STFC ANALÓGICO, NAS
MODALIDADES LOCAL, CAPITAL E INTERIOR, POR PRAZO DE 12 (DOZE) MESES, PARA ATENDER A
PROCURADORIA-GERAL DE JUSTIÇA DO AMAZONAS - PGJ/AM E SUAS UNIDADES JURISDICIONADAS,</t>
  </si>
  <si>
    <t>2018NE00014</t>
  </si>
  <si>
    <t xml:space="preserve"> HUGHES TELECOMUNICAÇÕES DO BRASIL LTDA</t>
  </si>
  <si>
    <t>PRESTAÇÃO DE SERVIÇOS DE TELECOMUNICAÇÕES DE DADOS BIDIRECIONAL, VSAT, EM
BANDA KU, COMPREENDENDO CONEXÕES IP PARA INTEGRAÇÃO DA PGJ/AM ÀS PROMOTORIAS DE
JUSTIÇA NAS DIVERSAS REGIÕES DO ESTADO DO AMAZONAS,</t>
  </si>
  <si>
    <t>8 - Pregão Eletrônico</t>
  </si>
  <si>
    <t>2018NE00016</t>
  </si>
  <si>
    <t xml:space="preserve"> EYES NWHERE SISTEMAS INTELIGENTES DE IMAGEM LTDA</t>
  </si>
  <si>
    <t>REFERENTE À PRESTAÇÃO DE SERVIÇO DE CONECTIVIDADE
PONTO A PONTO EM FIBRA ÓTICA, ATRAVÉS DE CONEXÃO ENTRE REDES DE DADOS NAS PONTAS A E B
POR UM PERÍODO DE 12 (DOZE) MESES,</t>
  </si>
  <si>
    <t>2018NE00017</t>
  </si>
  <si>
    <t xml:space="preserve"> ERLI P DA SILVA</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</si>
  <si>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</si>
  <si>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2018NE00018</t>
  </si>
  <si>
    <t>REFERENTE À CONTRATAÇÃO DE EMPRESA ESPECIALIZADA
PARA A PRESTAÇÃO DE SERVIÇOS DE MANUTENÇÃO PREVENTIVA E CORRETIVA, INCLUSIVE SERVIÇOS
EMERGENCIAIS FORA DO HORÁRIO COMERCIAL, EM FINAIS DE SEMANAS E FERIADOS, COM
FORNECIMENTO DE PEÇAS, DOS VEÍCULOS DA FROTA OFICIAL PERTENCENTE À PROCURADORIAGERAL
DE JUSTIÇA DO AMAZONAS, POR UM PERÍODO DE 12 (DOZE) MESES,</t>
  </si>
  <si>
    <t>2018NE00019</t>
  </si>
  <si>
    <t xml:space="preserve"> INSTITUTO EUVALDO LODI</t>
  </si>
  <si>
    <t>REFERENTE À CONTRATAÇÃO DE EMPRESA ESPECIALIZADA
NA PRESTAÇÃO DE SERVIÇOS DE INTERMEDIAÇÃO DE ESTÁGIO, PARA ATENDER ÀS NECESSIDADES DA
PGJ/AM, POR UM PERÍODO DE 12 (DOZE) MESES,</t>
  </si>
  <si>
    <t>2018NE00020</t>
  </si>
  <si>
    <t>REFERENTE À CONTRATAÇÃO DE
EMPRESA ESPECIALIZADA NA PRESTAÇÃO DE SERVIÇOS DE INTERMEDIAÇÃO DE ESTÁGIO, PARA
ATENDER ÀS NECESSIDADES DA PGJ/AM, POR UM PERÍODO DE 12 (DOZE) MESES,</t>
  </si>
  <si>
    <t>2018NE00021</t>
  </si>
  <si>
    <t xml:space="preserve"> G REFRIGERAÇAO COM E SERV DE REFRIGERAÇAO LTDA  ME</t>
  </si>
  <si>
    <t>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À PGJ/AM, NA CIDADE DE MANAUS, PELO PERÍODO DE 12 (DOZE)</t>
  </si>
  <si>
    <t>2018NE00022</t>
  </si>
  <si>
    <t xml:space="preserve"> FRANCISCO W A JUNIOR ENGENHARIA AMBIENTAL</t>
  </si>
  <si>
    <t>REFERENTE À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</si>
  <si>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2018NE00023</t>
  </si>
  <si>
    <t xml:space="preserve"> MENDEX NETWORKS TELECOMUNICAÇOES LTDA  EPP</t>
  </si>
  <si>
    <t>DECORRENTE DO PREGÃO ELETRÔNICO Nº 4.008/2017-CPL/MP/PGJ, REFERENTE À CONTRATAÇÃO DE EMPRESA PARA PRESTAÇÃO DE SERVIÇOS DE ACESSO À INTERNET, NAS MODALIDADES LINK DEDICADO E BANDA LARGA DE DADOS
COM CONECTIVIDADE IP DE 50 MBPS, PELO PERÍODO DE 12 (DOZE) MESES,</t>
  </si>
  <si>
    <t>2018NE00024</t>
  </si>
  <si>
    <t xml:space="preserve"> P S DE ALMEIDA SERVICOS E REPRESENTAÇÕES </t>
  </si>
  <si>
    <t>REFERENTE À CONTRATAÇÃO DE EMPRESA ESPECIALIZADA
PARA FORNECIMENTO DE ÁGUA MINERAL POTÁVEL ACONDICIONADA EM VASILHAMES DE 20 LITROS,
PARA ATENDER ÀS NECESSIDADES DA PGJ/AM POR 12 (DOZE) MESES</t>
  </si>
  <si>
    <t>2018NE00025</t>
  </si>
  <si>
    <t xml:space="preserve"> RPJ COMERCIO E SERVICOS DA AMAZONIA LTDA</t>
  </si>
  <si>
    <t>REFERENTE À PRESTAÇÃO DE SERVIÇOS DE CONECTIVIDADE
PONTO A PONTO EM FIBRA ÓPTICA, ATRAVÉS DE CONEXÃO ENTRE REDES DE DADOS NAS PONTAS A E
B, NAS UNIDADES JURISDICIONADAS DA PGJ/AM DO INTERIOR NO ESTADO DO AMAZONAS, POR UM
PERÍODO DE 12 (DOZE) MESES,</t>
  </si>
  <si>
    <t>2018NE00026</t>
  </si>
  <si>
    <t xml:space="preserve"> CRIART SERVIÇOS DE TERCEIRIZAÇAO DE MAO DE OBRA LTDA</t>
  </si>
  <si>
    <t>REFERENTE À CONTRATAÇÃO DE EMPRESA ESPECIALIZADA
PARA PRESTAÇÃO DE SERVIÇOS CONTINUADOS DE LIMPEZA E CONSERVAÇÃO, HIGIENIZAÇÃO,
SERVIÇOS DE COPA, GARÇOM, LAVAGEM DE VEÍCULOS, JARDINAGEM E MANUTENÇÃO PREDIAL, COM
FORNECIMENTO DE MATERIAIS E EQUIPAMENTOS, PARA ATENDER ÀS NECESSIDADES DA PGJ/AM PELO
PERÍODO DE 12 (DOZE) MESES,</t>
  </si>
  <si>
    <t>2018NE00027</t>
  </si>
  <si>
    <t>REFERENTE À CONTRATAÇÃO DE 
EMPRESA ESPECIALIZADA NA PRESTAÇÃO DE SERVIÇOS DE ACESSO À INTERNET, NA MODALIDADE
LINK DEDICADO DE DADOS COM CONECTIVIDADE IP, PELO PERÍODO DE 12 (DOZE) MESES,</t>
  </si>
  <si>
    <t>2018NE00028</t>
  </si>
  <si>
    <t xml:space="preserve"> UATUMA EMPREENDIMENTOS TURISTICOS LTDA</t>
  </si>
  <si>
    <t>REFERENTE À CONTRATAÇÃO DE EMPRESA ESPECIALIZADA
PARA PRESTAÇÃO DE SERVIÇOS DE AGENCIAMENTO DE VIAGENS, COMPREENDENDO RESERVA,
EMISSÃO, MARCAÇÃO E REMARCAÇÃO DE BILHETES DE PASSAGENS AÉREAS NACIONAIS E
INTERNACIONAIS, PARA ATENDER ÀS NECESSIDADES DA PROCURADORIA-GERAL DE JUSTIÇA /
MINISTÉRIO PÚBLICO DO ESTADO DO AMAZONAS, POR UM PERÍODO DE 12 (DOZE) MESES,</t>
  </si>
  <si>
    <t>2018NE00029</t>
  </si>
  <si>
    <t>REFERENTE À PRESTAÇÃO DE SERVIÇO DE TELEFONIA MÓVEL PESSOAL (SMP), EM REGIME DE
EMPREITADA POR PREÇO UNITÁRIO, COM FORNECIMENTO DE 32 (TRINTA E DUAS) LINHAS
TELEFÔNICAS DIGITAIS, (VOZ) E RESPECTIVOS APARELHOS CELULARES EM REGIME DE COMODATO</t>
  </si>
  <si>
    <t>2018NE00031</t>
  </si>
  <si>
    <t xml:space="preserve"> PREFEITURA MUNICIPAL DE ALVARAES</t>
  </si>
  <si>
    <t>FIRMADO ENTRE O MINISTÉRIO PÚBLICO DO 
ESTADO DO AMAZONAS E A PREFEITURA DE ALVARÃES PARA CESSÃO DA SERVIDORA MUNICIPAL
LUCINEIDE LOPES FIRMINO, PARA ATUAR NA PROMOTORIA DE JUSTIÇA DA COMARCA DO REFERIDO
MUNICÍPIO, PELO PERÍODO DE 12 MESES,</t>
  </si>
  <si>
    <t>7 - Não se aplica</t>
  </si>
  <si>
    <t>2018NE00032</t>
  </si>
  <si>
    <t xml:space="preserve"> PREFEITURA MUNICIPAL DE CANUTAMA</t>
  </si>
  <si>
    <t>EFERENTE À CESSÃO DE SERVIDORES
MUNICIPAIS PARA ATUAREM NA PROMOTORIA DE JUSTIÇA DA COMARCA DO REFERIDO MUNICÍPIO,
PELO PERÍODO DE 12 MESES</t>
  </si>
  <si>
    <t>2018NE00033</t>
  </si>
  <si>
    <t xml:space="preserve"> PREFEITURA MUNICIPAL DE CARAUARI</t>
  </si>
  <si>
    <t>FIRMADO ENTRE O MINISTÉRIO PÚBLICO DO 
ESTADO DO AMAZONAS E A PREFEITURA DE CARAUARI, REFERENTE À CESSÃO DE SERVIDORES
MUNICIPAIS PARA ATUAREM NA PROMOTORIA DE JUSTIÇA DA COMARCA DO REFERIDO MUNICÍPIO,
PELO PERÍODO DE 12 MESES,</t>
  </si>
  <si>
    <t>2018NE00034</t>
  </si>
  <si>
    <t xml:space="preserve"> PREFEITURA MUNICIPAL DE FONTE BOA</t>
  </si>
  <si>
    <t>FIRMADO ENTRE O MINISTÉRIO PÚBLICO DO 
ESTADO DO AMAZONAS E A PREFEITURA DE FONTE BOA, REFERENTE À CESSÃO DO SERVIDOR
MUNICIPAL AURICELSON COELHO DA SILVA PARA ATUAR NA PROMOTORIA DE JUSTIÇA DA COMARCA
DO REFERIDO MUNICÍPIO, PELO PERÍODO DE 12 MESES,</t>
  </si>
  <si>
    <t>2018NE00035</t>
  </si>
  <si>
    <t xml:space="preserve"> PREFEITURA MUNICIPAL DE HUMAITA</t>
  </si>
  <si>
    <t>FIRMADO ENTRE O MINISTÉRIO PÚBLICO DO 
ESTADO DO AMAZONAS E A PREFEITURA DE HUMAITÁ, REFERENTE À CESSÃO DE SERVIDORES
MUNICIPAIS PARA ATUAREM NA PROMOTORIA DE JUSTIÇA DA COMARCA DO REFERIDO MUNICÍPIO,
PELO PERÍODO DE 12 MESES,</t>
  </si>
  <si>
    <t>2018NE00036</t>
  </si>
  <si>
    <t xml:space="preserve"> PREFEITURA MUNICIPAL DE ITACOATIARA</t>
  </si>
  <si>
    <t>FIRMADO ENTRE O MINISTÉRIO PÚBLICO DO 
ESTADO DO AMAZONAS E A PREFEITURA DE ITACOATIARA, REFERENTE À CESSÃO DE SERVIDORES
MUNICIPAIS PARA ATUAREM NA PROMOTORIA DE JUSTIÇA DA COMARCA DO REFERIDO MUNICÍPIO,
PELO PERÍODO DE 12 MESES,</t>
  </si>
  <si>
    <t>2018NE00037</t>
  </si>
  <si>
    <t xml:space="preserve"> PREFEITURA MUNICIPAL DE LABREA</t>
  </si>
  <si>
    <t>FIRMADO ENTRE O MINISTÉRIO PÚBLICO DO 
ESTADO DO AMAZONAS E A PREFEITURA DE LÁBREA, REFERENTE À CESSÃO DO SERVIDOR MUNICIPAL
ELIANDRO MENEZES MAIA PARA ATUAR NA PROMOTORIA DE JUSTIÇA DA COMARCA DO REFERIDO
MUNICÍPIO, PELO PERÍODO DE 12 MESES,</t>
  </si>
  <si>
    <t>2018NE00038</t>
  </si>
  <si>
    <t xml:space="preserve"> PREFEITURA MUNICIPAL DE MAUES</t>
  </si>
  <si>
    <t>FIRMADO ENTRE O MINISTÉRIO PÚBLICO DO 
ESTADO DO AMAZONAS E A PREFEITURA DE LÁBREA, REFERENTE À CESSÃO DE SERVIDORES
MUNICIPAIS PARA ATUAREM NA PROMOTORIA DE JUSTIÇA DA COMARCA DO REFERIDO MUNICÍPIO</t>
  </si>
  <si>
    <t>2018NE00039</t>
  </si>
  <si>
    <t xml:space="preserve"> PREFEITURA MUNICIPAL DE NOVO AIRAO</t>
  </si>
  <si>
    <t>FIRMADO ENTRE O MINISTÉRIO PÚBLICO DO 
ESTADO DO AMAZONAS E A PREFEITURA DE NOVO AIRÃO, REFERENTE À CESSÃO DE SERVIDORES
MUNICIPAIS PARA ATUAREM NA PROMOTORIA DE JUSTIÇA DA COMARCA DO REFERIDO MUNICÍPIO,
PELO PERÍODO DE 12 MESES,</t>
  </si>
  <si>
    <t>2018NE00040</t>
  </si>
  <si>
    <t xml:space="preserve"> PREFEITURA MUNICIPAL DE SAO GABRIEL DA CACHOEIRA</t>
  </si>
  <si>
    <t>FIRMADO ENTRE O MINISTÉRIO PÚBLICO DO 
ESTADO DO AMAZONAS E A PREFEITURA DE SÃO GABRIEL DA CACHOEIRA, REFERENTE À CESSÃO DA
SERVIDORA MUNICIPAL JAMILLA LAGOS BENLOLO, PARA ATUAR NA PROMOTORIA DE JUSTIÇA DA
COMARCA DO REFERIDO MUNICÍPIO, PELO PERÍODO DE 12 MESES,</t>
  </si>
  <si>
    <t>2018NE00041</t>
  </si>
  <si>
    <t xml:space="preserve"> PREFEITURA MUNICIPAL DE TEFE</t>
  </si>
  <si>
    <t>FIRMADO ENTRE O MINISTÉRIO PÚBLICO DO 
ESTADO DO AMAZONAS E A PREFEITURA DE TEFÉ, REFERENTE À CESSÃO DE SERVIDORES
MUNICIPAIS PARA ATUAREM NA PROMOTORIA DE JUSTIÇA DA COMARCA DO REFERIDO MUNICÍPIO,
PELO PERÍODO DE 12 MESES</t>
  </si>
  <si>
    <t>2018NE00042</t>
  </si>
  <si>
    <t xml:space="preserve"> AMAZONAS GOVERNO DO ESTADO</t>
  </si>
  <si>
    <t>COMPLEMENTO DO CONVÊNIO Nº 002/2018-MP/PGJ, FIRMADO ENTRE O MINISTÉRIO PÚBLICO DO 
ESTADO DO AMAZONAS E E O GOVERNO DO ESTADO, POR MEIO DA POLÍCIA CIVIL DO ESTADO DO
AMAZONAS, VISANDO À CESSÃO DO INVESTIGADOR MILTON SPOSITO NETO, POR UM PERÍODO DE 12
(MESES), CONFORME NAD Nº 169/2017,</t>
  </si>
  <si>
    <t>2018NE00043</t>
  </si>
  <si>
    <t xml:space="preserve"> PAULO AUGUSTO DE OLIVEIRA LOPES</t>
  </si>
  <si>
    <t>DIÁRIAS</t>
  </si>
  <si>
    <t>2018NE00044</t>
  </si>
  <si>
    <t xml:space="preserve"> INSTITUTO NACIONAL DE SEGURIDADE SOCIAL / INSS</t>
  </si>
  <si>
    <t>PAGAMENTO DE JUROS E MULTAS INCIDENTES SOBRE ATRASO NA QUITAÇÃO DE GUIA DA 
PREVIDÊNCIA SOCIAL (GPS), DECORRENTE DE PROBLEMAS TÉCNICOS QUE IMPOSSIBILITARAM A
EMISSÃO DO DOCUMENTO DENTRO DO PRAZO,</t>
  </si>
  <si>
    <t>2018NE00045</t>
  </si>
  <si>
    <t xml:space="preserve"> IMAGEM GEOSISTEMAS &amp; COMERCIO LTDA</t>
  </si>
  <si>
    <t>CONTRATAÇÃO DE EMPRESA ESPECIALIZADA PARA PRESTAÇÃO DE SERVIÇOS DE SUPORTE E 
ATUALIZAÇÃO DO SOFTWARE ESRI/ARCGIS.</t>
  </si>
  <si>
    <t>2018NE00046</t>
  </si>
  <si>
    <t xml:space="preserve"> COSAMA COMPANHIA DE SANEAMENTO DO AMAZONAS</t>
  </si>
  <si>
    <t>PAGAMENTO DE SERVIÇO DE FORNECIMENTO DE ÁGUA E ESGOTO PARA AS PROMOTORIAS DE 
JUSTIÇA NOS MUNICÍPIOS DO INTERIOR DO ESTADO DO AMAZONAS, NO MÊS DE SETEMBRO DE 2017,</t>
  </si>
  <si>
    <t>2018NE00048</t>
  </si>
  <si>
    <t>PAGAMENTO DE SERVIÇO DE FORNECIMENTO DE ÁGUA E ESGOTO PARA AS PROMOTORIAS DE 
JUSTIÇA NOS MUNICÍPIOS DO INTERIOR DO ESTADO DO AMAZONAS, NO MÊS DE DEZEMBRO/2017</t>
  </si>
  <si>
    <t>2018NE00049</t>
  </si>
  <si>
    <t xml:space="preserve"> COMPANHIA HUMAITENSE DE AGUAS E SANEAMENTO BASICO</t>
  </si>
  <si>
    <t>PAGAMENTO DE SERVIÇO DE FORNECIMENTO DE ÁGUA E ESGOTO PARA A PROMOTORIA DE JUSTIÇA 
DE HUMAITÁ, NOS MESES DE MARÇO, JUNHO, JULHO, AGOSTO, SETEMBRO, OUTUBRO E
NOVEMBRO/2017</t>
  </si>
  <si>
    <t>2018NE00050</t>
  </si>
  <si>
    <t xml:space="preserve"> M V D DOS SANTOS TREINAMENTOS EPP</t>
  </si>
  <si>
    <t>INSCRIÇÃO DA SERVIDORA ELAYNE DE LIMA PEREIRA EM CURSO SOBRE GOVERNANÇA, GESTÃO DE 1
RISCOS, CONTROLES INTERNOS E COMPLIANCE NAS CONTRATAÇÕES DA ADMINISTRAÇÃO PÚBLICA, A
SER REALIZADO NA CIDADE DE MANAUS / AM</t>
  </si>
  <si>
    <t>2018NE00051</t>
  </si>
  <si>
    <t xml:space="preserve"> PROCURADORIA GERAL DE JUSTICA</t>
  </si>
  <si>
    <t>PAGAMENTO DE AUXÍLIO-ALIMENTAÇÃO AOS MEMBROS E SERVIDORES DA PGJ/AM, NO MÊS DE 
JANEIRO DE 2018,</t>
  </si>
  <si>
    <t>2018NE00053</t>
  </si>
  <si>
    <t xml:space="preserve"> FLAVIO MOTA MORAIS SILVEIRA</t>
  </si>
  <si>
    <t>2018NE00054</t>
  </si>
  <si>
    <t xml:space="preserve"> MARINA CAMPOS MACIEL</t>
  </si>
  <si>
    <t>2018NE00055</t>
  </si>
  <si>
    <t xml:space="preserve"> ROBSON LUIZ DAMASCENO DE ASSIS</t>
  </si>
  <si>
    <t>2018NE00056</t>
  </si>
  <si>
    <t xml:space="preserve"> MANOEL EDSON SEVALHO DE SOUZA</t>
  </si>
  <si>
    <t>CONCESSÃO DE SUPRIMENTO DE FUNDOS PARA ATENDER ÀS DESPESAS DE PEQUENO VULTO 1
(RUBRICA 339039 - OUTROS SERVIÇOS DE TERCEIROS PESSOA JURÍDICA) DO SETOR DE PATRIMÔNIO E
MATERIAL,</t>
  </si>
  <si>
    <t>2018NE00057</t>
  </si>
  <si>
    <t>2018NE00059</t>
  </si>
  <si>
    <t>PAGAMENTO DE AUXÍLIO-ALIMENTAÇÃO AOS SERVIDORES CEDIDOS ÀS PROMOTORIAS DO INTERIOR 
DO AMAZONAS, NO MÊS DE DEZEMBRO DE 2017,</t>
  </si>
  <si>
    <t>2018NE00060</t>
  </si>
  <si>
    <t>PAGAMENTO DE DIÁRIAS NO ESTADO, PARA REALIZAR A ORGANIZAÇÃO E ADEQUAÇÃO DO LEIAUTE 
DOS MÓVEIS E EQUIPAMENTOS QUE GUARNECERÃO A PROMOTORIA DE JUSTIÇA DA COMARCA DE
ALVARÃES, NO PERÍODO DE 23 A 26 DE JANEIRO DE 2018, CONFORME PORTARIA Nº 0045.2018.SUBADM
E FOLHA ESPECIAL DE PAGAMENTO Nº 022/2018.</t>
  </si>
  <si>
    <t>2018NE00061</t>
  </si>
  <si>
    <t xml:space="preserve"> ALFREDO AFONSO RIBAMAR DE FREITAS</t>
  </si>
  <si>
    <t>2018NE00062</t>
  </si>
  <si>
    <t xml:space="preserve"> HARLEY MATOS CANDIDO</t>
  </si>
  <si>
    <t>2018NE00063</t>
  </si>
  <si>
    <t xml:space="preserve"> REINALDO SANTOS DE SOUZA</t>
  </si>
  <si>
    <t>2018NE00064</t>
  </si>
  <si>
    <t xml:space="preserve"> PEARGE EMPREENDIMENTOS LIMITADA  EPP</t>
  </si>
  <si>
    <t>AQUISIÇÃO DE IMÓVEL LOCALIZADO NA AVENIDA ANDRÉ ARAÚJO, Nº 119, NO BAIRRO DO ALEIXO, NA 
CIDADE DE MANAUS/AM, PARA ABRIGAR PROMOTORIAS DE JUSTIÇA DA CAPITAL</t>
  </si>
  <si>
    <t>2018NE00065</t>
  </si>
  <si>
    <t xml:space="preserve"> PREFEITURA MUNICIPAL DE BERURI</t>
  </si>
  <si>
    <t>CONVÊNIO ENTRE O MINISTÉRIO PÚBLICO DO ESTADO DO AMAZONAS E A PREFEITURA MUNICIPAL DE 
BERURI, VISANDO À CESSÃO DO SERVIDOR LEANDRO PINTO DOS SANTOS, POR UM PERÍODO DE 12
(MESES),</t>
  </si>
  <si>
    <t>2018NE00066</t>
  </si>
  <si>
    <t>PRORROGAÇÃO E SUPRESSÃO DO VALOR DO CONTRATO ADMINISTRATIVO Nº 001/2016, POR MEIO DO 
2º TERMO ADITIVO, REFERENTE À PRESTAÇÃO DE SERVIÇOS DE FORNECIMENTO DE ENERGIA
ELÉTRICA PARA OS PRÉDIOS SEDE E ADMINISTRATIVO DA PROCURADORIA-GERAL DE JUSTIÇA/
MINISTÉRIO PÚBLICO DO ESTADO DO AMAZONAS, PELO PERÍODO DE 12 (DOZE) MESES</t>
  </si>
  <si>
    <t>2018NE00067</t>
  </si>
  <si>
    <t>PRORROGAÇÃO E ADITAMENTO EM 25% DO VALOR DO CONTRATO ADMINISTRATIVO N.º 002/2017 - 
MP/PGJ, POR MEIO DO 1º TERMO ADITIVO, CUJO OBJETO É A PRESTAÇÃO DE SERVIÇOS DE EXECUÇÃO
DO SISTEMA PRODAM-RH, VISANDO À MANUTENÇÃO DO CADASTRO DE SERVIDORES, BEM COMO AO
PROCESSAMENTO FOLHAS DE PAGAMENTO DE PESSOAL E FORNECIMENTO DE RELATÓRIOS PARA
EFETIVAÇÃO DE PAGAMENTO, PARA ATENDER ÀS NECESSIDADES DO MINISTÉRIO PÚBLICO DO
ESTADO DO AMAZONAS / PROCURADORIA-GERAL DE JUSTIÇA - PGJ/AM</t>
  </si>
  <si>
    <t>2018NE00069</t>
  </si>
  <si>
    <t xml:space="preserve"> FOLHA DE PAGAMENTO</t>
  </si>
  <si>
    <t xml:space="preserve">PF0000001 </t>
  </si>
  <si>
    <t>Parcela Autônoma de Equivalência - Inativo</t>
  </si>
  <si>
    <t>2018NE00070</t>
  </si>
  <si>
    <t>2018NE00071</t>
  </si>
  <si>
    <t>Parcela Autônoma de Equivalência - Ativo</t>
  </si>
  <si>
    <t>2018NE00072</t>
  </si>
  <si>
    <t>Parcela Autônoma de Equivalência - Pensionistas</t>
  </si>
  <si>
    <t>2018NE00073</t>
  </si>
  <si>
    <t>Auxílio-Moradia</t>
  </si>
  <si>
    <t>2018NE00074</t>
  </si>
  <si>
    <t>2018NE00075</t>
  </si>
  <si>
    <t>2018NE00076</t>
  </si>
  <si>
    <t>Auxílio-Saúde</t>
  </si>
  <si>
    <t>2018NE00077</t>
  </si>
  <si>
    <t>2018NE00078</t>
  </si>
  <si>
    <t>2018NE00079</t>
  </si>
  <si>
    <t>2018NE00080</t>
  </si>
  <si>
    <t xml:space="preserve"> WALESKA GRACIEME ANDRADE MARQUES DE OLIVEIRA</t>
  </si>
  <si>
    <t>CONCESSÃO DE SUPRIMENTO DE FUNDOS PARA ATENDER ÀS DESPESAS DE PEQUENO VULTO 
(RUBRICA 339030 - MATERIAL DE CONSUMO) DA DIRETORIA DE TECNOLOGIA DA INFORMAÇÃO E
COMUNICAÇÃO,</t>
  </si>
  <si>
    <t>2018NE00081</t>
  </si>
  <si>
    <t>COMPLEMENTO DA NOTA DE EMPENHO 2017NE00009, PARA EFETUAR PAGAMENTO DE DÉBITOS EM 
ABERTO DO CONTRATO ADMINISTRATIVO Nº 020/2012, REFERENTE À DISPONIBILIZAÇÃO DE LICENÇA
DE TECNOLOGIA VIRTUAL PRIVATE NETWORK (VPN) EM 2017,</t>
  </si>
  <si>
    <t>2018NE00082</t>
  </si>
  <si>
    <t>PAGAMENTO, POR INDENIZAÇÃO, DE SERVIÇOS DE TELEFONIA DE LIGAÇÕES DE LONGA DISTÂNCIA 
NACIONAL - LDN PRESTADOS NO MÊS DE DEZEMBRO DE 2017, NÃO COBERTOS PELO CONTRATO
ADMINISTRATIVO Nº 029/2016/PGJ</t>
  </si>
  <si>
    <t>2018NE00083</t>
  </si>
  <si>
    <t xml:space="preserve"> LEDA MARA NASCIMENTO ALBQUERQUE</t>
  </si>
  <si>
    <t>PAGAMENTO DE DIÁRIAS FORA DO ESTADO, PARA PARTICIPAR DA REUNIÃO EXTRAORDINÁRIA 2
"MOBILIZAÇÃO CONTRA A REFORMA PREVIDENCIÁRIA E PELA VALORIZAÇÃO DAS CARREIRAS",
PROMOVIDA PELO CONAMP, NO DIA 01 DE FEVEREIRO DE 2018, NA CIDADE DE BRASÍLIA / DF,</t>
  </si>
  <si>
    <t>2018NE00084</t>
  </si>
  <si>
    <t xml:space="preserve"> ROSENALDO BEZERRA DE BARROS JUNIOR</t>
  </si>
  <si>
    <t>2018NE00085</t>
  </si>
  <si>
    <t>Indenização Auxílio-Alimentação</t>
  </si>
  <si>
    <t>2018NE00086</t>
  </si>
  <si>
    <t>ATIVO</t>
  </si>
  <si>
    <t>2018NE00121</t>
  </si>
  <si>
    <t>2018NE00122</t>
  </si>
  <si>
    <t>2018NE00123</t>
  </si>
  <si>
    <t>2018NE00124</t>
  </si>
  <si>
    <t>2018NE00125</t>
  </si>
  <si>
    <t>2018NE00126</t>
  </si>
  <si>
    <t>2018NE00127</t>
  </si>
  <si>
    <t>2018NE00128</t>
  </si>
  <si>
    <t>2018NE00129</t>
  </si>
  <si>
    <t>2018NE00130</t>
  </si>
  <si>
    <t>2018NE00131</t>
  </si>
  <si>
    <t>2018NE00132</t>
  </si>
  <si>
    <t>2018NE00133</t>
  </si>
  <si>
    <t>2018NE00134</t>
  </si>
  <si>
    <t>2018NE00135</t>
  </si>
  <si>
    <t>INSS</t>
  </si>
  <si>
    <t>2018NE00136</t>
  </si>
  <si>
    <t>2018NE00137</t>
  </si>
  <si>
    <t>2018NE00138</t>
  </si>
  <si>
    <t>2018NE00139</t>
  </si>
  <si>
    <t>2018NE00140</t>
  </si>
  <si>
    <t>2018NE00141</t>
  </si>
  <si>
    <t>2018NE00142</t>
  </si>
  <si>
    <t>2018NE00143</t>
  </si>
  <si>
    <t>2018NE00144</t>
  </si>
  <si>
    <t>2018NE00145</t>
  </si>
  <si>
    <t>2018NE00146</t>
  </si>
  <si>
    <t>2018NE00147</t>
  </si>
  <si>
    <t>2018NE00148</t>
  </si>
  <si>
    <t>2018NE00149</t>
  </si>
  <si>
    <t>2018NE00150</t>
  </si>
  <si>
    <t>2018NE00151</t>
  </si>
  <si>
    <t>2018NE00152</t>
  </si>
  <si>
    <t>2018NE00153</t>
  </si>
  <si>
    <t>INATIVO</t>
  </si>
  <si>
    <t>2018NE00154</t>
  </si>
  <si>
    <t>2018NE00155</t>
  </si>
  <si>
    <t>2018NE00156</t>
  </si>
  <si>
    <t>2018NE00157</t>
  </si>
  <si>
    <t>2018NE00158</t>
  </si>
  <si>
    <t>PENSIONISTA</t>
  </si>
  <si>
    <t>2018NE00159</t>
  </si>
  <si>
    <t>2018NE00160</t>
  </si>
  <si>
    <t>2018NE00161</t>
  </si>
  <si>
    <t>2018NE00162</t>
  </si>
  <si>
    <t>2018NE00163</t>
  </si>
  <si>
    <t>2018NE00164</t>
  </si>
  <si>
    <t>2018NE00165</t>
  </si>
  <si>
    <t>2018NE00166</t>
  </si>
  <si>
    <t>2018NE00167</t>
  </si>
  <si>
    <t>2018NE00168</t>
  </si>
  <si>
    <t>2018NE00169</t>
  </si>
  <si>
    <t>2018NE00170</t>
  </si>
  <si>
    <t>2018NE00171</t>
  </si>
  <si>
    <t>2018NE00172</t>
  </si>
  <si>
    <t>2018NE00173</t>
  </si>
  <si>
    <t>2018NE00174</t>
  </si>
  <si>
    <t>2018NE00175</t>
  </si>
  <si>
    <t>2018NE00176</t>
  </si>
  <si>
    <t>2018NE00178</t>
  </si>
  <si>
    <t>2018NE00179</t>
  </si>
  <si>
    <t>PAGAMENTO, POR INDENIZAÇÃO, DE SERVIÇOS DE TELEFONIA FIXA PARA LIGAÇÕES DE LONGA 
DISTÂNCIA NACIONAL - LDN PRESTADOS NO MÊS DE JANEIRO DE 2018, NÃO COBERTOS PELO
CONTRATO ADMINISTRATIVO Nº 029/2016/PGJ,</t>
  </si>
  <si>
    <t>2018NE00180</t>
  </si>
  <si>
    <t xml:space="preserve"> ADELINA DA CUNHA PARENTE BISNETA</t>
  </si>
  <si>
    <t>2018NE00181</t>
  </si>
  <si>
    <t>2018NE00182</t>
  </si>
  <si>
    <t xml:space="preserve"> HIRAILTON GOMES DO NASCIMENTO</t>
  </si>
  <si>
    <t>2018NE00183</t>
  </si>
  <si>
    <t xml:space="preserve"> JUSSARA MARIA PORDEUS E SILVA</t>
  </si>
  <si>
    <t>2018NE00184</t>
  </si>
  <si>
    <t xml:space="preserve"> HENRIQUE MENDES DA ROCHA LOPES</t>
  </si>
  <si>
    <t>2018NE00185</t>
  </si>
  <si>
    <t>2018NE00186</t>
  </si>
  <si>
    <t>2018NE00187</t>
  </si>
  <si>
    <t xml:space="preserve"> CONTEUDO AGENCIA DE PUBLICIDADE LTDA</t>
  </si>
  <si>
    <t>RENOVAÇÃO DE ASSINATURAS DO JORNAL EM TEMPO, PARA ATENDER ÀS NECESSIDADES DA 
PROCURADORIA-GERAL DE JUSTIÇA / MINISTÉRIO PÚBLICO DO ESTADO DO AMAZONAS, POR UM
PERÍODO DE 12 (DOZE) MESES,</t>
  </si>
  <si>
    <t>2018NE00188</t>
  </si>
  <si>
    <t xml:space="preserve"> EMPRESA DE JORNAIS CALDERARO LTDA</t>
  </si>
  <si>
    <t>RENOVAÇÃO DE ASSINATURAS DO JORNAL A CRÍTICA, PARA ATENDER ÀS NECESSIDADES DA 
PROCURADORIA-GERAL DE JUSTIÇA / MINISTÉRIO PÚBLICO DO ESTADO DO AMAZONAS, POR UM
PERÍODO DE 12 (DOZE) MESES,</t>
  </si>
  <si>
    <t>2018NE00189</t>
  </si>
  <si>
    <t xml:space="preserve"> EDITORA ANA CASSIA LTDA</t>
  </si>
  <si>
    <t>RENOVAÇÃO DE ASSINATURAS DO JORNAL DIÁRIO DO AMAZONAS, PARA ATENDER ÀS NECESSIDADES 
DA PROCURADORIA-GERAL DE JUSTIÇA / MINISTÉRIO PÚBLICO DO ESTADO DO AMAZONAS, POR UM
PERÍODO DE 12 (DOZE) MESES,</t>
  </si>
  <si>
    <t>2018NE00190</t>
  </si>
  <si>
    <t>PRESTAÇÃO DE SERVIÇOS DE CONECTIVIDADE PONTO A PONTO EM FIBRA ÓPTICA (LINK PONTO
A PONTO EM FIBRA ÓPTICA) PARA CONEXÃO ENTRE AS REDES DE DADOS, POR PERÍODO DE 12 (DOZE)</t>
  </si>
  <si>
    <t>2018NE00191</t>
  </si>
  <si>
    <t>PAGAMENTO DE AUXÍLIO-ALIMENTAÇÃO AOS MEMBROS E SERVIDORES DA PGJ/AM, NO MÊS DE 
FEVEREIRO DE 2018,</t>
  </si>
  <si>
    <t>2018NE00192</t>
  </si>
  <si>
    <t>PAGAMENTO DE AUXÍLIO-ALIMENTAÇÃO A SERVIDORES CEDIDOS PARA AS PROMOTORIAS DE JUSTIÇA DO INTERIOR DO ESTADO DO AMAZONAS, NO MÊS DE JANEIRO DE 2018,</t>
  </si>
  <si>
    <t>2018NE00193</t>
  </si>
  <si>
    <t>2018NE00194</t>
  </si>
  <si>
    <t>PAGAMENTO DE AUXÍLIO-ALIMENTAÇÃO À SERVIDORA WANESSA SILVA NOBRE</t>
  </si>
  <si>
    <t>2018NE00196</t>
  </si>
  <si>
    <t xml:space="preserve"> PREFEITURA MUNICIPAL DE NOVA OLINDA DO NORTE</t>
  </si>
  <si>
    <t>CONVÊNIO ENTRE O MINISTÉRIO PÚBLICO DO ESTADO DO AMAZONAS E A PREFEITURA MUNICIPAL DE NOVA OLINDA DO NORTE, VISANDO À CESSÃO DO SERVIDOR JUSSEFRANQUE DE SÁ ALVES PARA ATUAR NA PROMOTORIA DE JUSTIÇA DO REFERIDO MUNICÍPIO, POR UM PERÍODO DE 12 (MESES).</t>
  </si>
  <si>
    <t>2018NE00197</t>
  </si>
  <si>
    <t xml:space="preserve"> CELIA DE JESUS MOREIRA MARQUES ME</t>
  </si>
  <si>
    <t>AQUISIÇÃO DE LÂMPADAS E OUTROS MATERIAIS ELÉTRICOS PARA ATENDER ÀS NECESSIDADES DESTA 100 PGJ/ MPAM, UTILIZANDO ATA DE REGISTRO DE PREÇOS DO PREGÃO ELETRÔNICO Nº 4.019/2017- CPL/MP/PGJ,</t>
  </si>
  <si>
    <t>2018NE00198</t>
  </si>
  <si>
    <t xml:space="preserve"> ORACLE DO BRASIL SISTEMAS LTDA</t>
  </si>
  <si>
    <t>PRORROGAÇÃO DA CARTA CONTRATO Nº 001/2017-MP/PGJ, ATRAVÉS DE SEU 1º TERMO ADITIVO, 
REFERENTE À CONTRATAÇÃO DE EMPRESA ESPECIALIZADA PARA PRESTAÇÃO DE SERVIÇOS DE
SUPORTE E ATUALIZAÇÕES PARA LICENÇA ORACLE DATABASE 11G STANDARD,</t>
  </si>
  <si>
    <t>2018NE00199</t>
  </si>
  <si>
    <t xml:space="preserve"> NETMAKE SOLUÇOES EM INFORMATICA LTDA</t>
  </si>
  <si>
    <t>AQUISIÇÃO DE LICENÇA DE SOFTWARE SCRIPTCASE VERSÃO 9 - ENTERPRISE EDITION (LICENÇA 
PÉRPETUA).</t>
  </si>
  <si>
    <t>2018NE00200</t>
  </si>
  <si>
    <t xml:space="preserve"> E DO BRASIL TECONOLOGIA LTDA</t>
  </si>
  <si>
    <t>AQUISIÇÃO DE LICENÇA DE SOFTWARE DELPHI 10.2 TOKYO PROFESSIONAL - NEW USER - NAMED</t>
  </si>
  <si>
    <t>2018NE00201</t>
  </si>
  <si>
    <t>2018NE00202</t>
  </si>
  <si>
    <t xml:space="preserve"> R M MACHADO E CIA LTDA</t>
  </si>
  <si>
    <t>CONTRATAÇÃO DE EMPRESA PARA FORNECIMENTO DE BUFÊ (CAFÉ DA MANHÃ), PARA ATENDER ÀS NECESSIDADES DA PGJ/AM,</t>
  </si>
  <si>
    <t>2018NE00203</t>
  </si>
  <si>
    <t>CONCESSÃO DE SUPRIMENTO DE FUNDOS PARA ATENDER ÀS DESPESAS DE PEQUENO VULTO</t>
  </si>
  <si>
    <t>2018NE00204</t>
  </si>
  <si>
    <t xml:space="preserve"> PREFEITURA MUNICIPAL DE BORBA</t>
  </si>
  <si>
    <t>CONVÊNIO ENTRE O MINISTÉRIO PÚBLICO DO ESTADO DO AMAZONAS E A PREFEITURA MUNICIPAL DE BORBA, VISANDO À CESSÃO DO SERVIDOR TAYLON SILVA LIMA, PARA ATUAR NA PROMOTORIA DE JUSTIÇA DA COMARCA DO REFERIDO MUNICÍPIO, POR UM PERÍODO DE 12 (DOZE) MESES,</t>
  </si>
  <si>
    <t>2018NE00205</t>
  </si>
  <si>
    <t>PAE-INATIVO</t>
  </si>
  <si>
    <t>2018NE00206</t>
  </si>
  <si>
    <t>2018NE00207</t>
  </si>
  <si>
    <t>PAE-ATIVO</t>
  </si>
  <si>
    <t>2018NE00208</t>
  </si>
  <si>
    <t>PAE-PENSIONISTA</t>
  </si>
  <si>
    <t>2018NE00209</t>
  </si>
  <si>
    <t>JUROS - ANUÊNIO - ATIVOS</t>
  </si>
  <si>
    <t>2018NE00210</t>
  </si>
  <si>
    <t>ANUÊNIO-ATIVOS</t>
  </si>
  <si>
    <t>2018NE00211</t>
  </si>
  <si>
    <t>2018NE00212</t>
  </si>
  <si>
    <t xml:space="preserve"> CARLOS FABIO BRAGA MONTEIRO</t>
  </si>
  <si>
    <t>2018NE00213</t>
  </si>
  <si>
    <t xml:space="preserve"> THEO FERREIRA PARA</t>
  </si>
  <si>
    <t>2018NE00214</t>
  </si>
  <si>
    <t>2018NE00215</t>
  </si>
  <si>
    <t>2018NE00216</t>
  </si>
  <si>
    <t>2018NE00217</t>
  </si>
  <si>
    <t>2018NE00218</t>
  </si>
  <si>
    <t>2018NE00219</t>
  </si>
  <si>
    <t>2018NE00220</t>
  </si>
  <si>
    <t>2018NE00221</t>
  </si>
  <si>
    <t>2018NE00222</t>
  </si>
  <si>
    <t>2018NE00223</t>
  </si>
  <si>
    <t>2018NE00224</t>
  </si>
  <si>
    <t>2018NE00225</t>
  </si>
  <si>
    <t>2018NE00226</t>
  </si>
  <si>
    <t>2018NE00227</t>
  </si>
  <si>
    <t>2018NE00228</t>
  </si>
  <si>
    <t>2018NE00229</t>
  </si>
  <si>
    <t>2018NE00230</t>
  </si>
  <si>
    <t>2018NE00231</t>
  </si>
  <si>
    <t>2018NE00232</t>
  </si>
  <si>
    <t>2018NE00233</t>
  </si>
  <si>
    <t>2018NE00234</t>
  </si>
  <si>
    <t>2018NE00235</t>
  </si>
  <si>
    <t>2018NE00236</t>
  </si>
  <si>
    <t>2018NE00237</t>
  </si>
  <si>
    <t>2018NE00238</t>
  </si>
  <si>
    <t>2018NE00239</t>
  </si>
  <si>
    <t>2018NE00240</t>
  </si>
  <si>
    <t>2018NE00241</t>
  </si>
  <si>
    <t>2018NE00242</t>
  </si>
  <si>
    <t>2018NE00243</t>
  </si>
  <si>
    <t>2018NE00244</t>
  </si>
  <si>
    <t>2018NE00245</t>
  </si>
  <si>
    <t>2018NE00246</t>
  </si>
  <si>
    <t>2018NE00247</t>
  </si>
  <si>
    <t>2018NE00248</t>
  </si>
  <si>
    <t>2018NE00249</t>
  </si>
  <si>
    <t>2018NE00250</t>
  </si>
  <si>
    <t>2018NE00251</t>
  </si>
  <si>
    <t>2018NE00252</t>
  </si>
  <si>
    <t>2018NE00253</t>
  </si>
  <si>
    <t>2018NE00254</t>
  </si>
  <si>
    <t>AUXÍLIO-MORADIA</t>
  </si>
  <si>
    <t>2018NE00255</t>
  </si>
  <si>
    <t>2018NE00256</t>
  </si>
  <si>
    <t>AUXÍLIO-SAÚDE</t>
  </si>
  <si>
    <t>2018NE00257</t>
  </si>
  <si>
    <t>2018NE00258</t>
  </si>
  <si>
    <t>2018NE00259</t>
  </si>
  <si>
    <t>2018NE00260</t>
  </si>
  <si>
    <t>2018NE00262</t>
  </si>
  <si>
    <t xml:space="preserve"> FUNDAÇÃO AMAZONICA DESEMBARGADOR PAULO DOS ANJOS FEITOZA</t>
  </si>
  <si>
    <t>REFERENTE AO 7º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FEVEREIRO E MARÇO DE 2018,</t>
  </si>
  <si>
    <t>2018NE00264</t>
  </si>
  <si>
    <t>2018NE00265</t>
  </si>
  <si>
    <t>2018NE00266</t>
  </si>
  <si>
    <t>2018NE00267</t>
  </si>
  <si>
    <t>2018NE00268</t>
  </si>
  <si>
    <t>2018NE00269</t>
  </si>
  <si>
    <t>2018NE00270</t>
  </si>
  <si>
    <t>2018NE00271</t>
  </si>
  <si>
    <t>PAGAMENTO DE SERVIÇO DE FORNECIMENTO DE ÁGUA E ESGOTO PARA AS PROMOTORIAS DE 
JUSTIÇA NOS MUNICÍPIOS DO INTERIOR DO ESTADO DO AMAZONAS, NO MÊS DE FEVEREIRO DE 2018,</t>
  </si>
  <si>
    <t>2018NE00273</t>
  </si>
  <si>
    <t xml:space="preserve"> M I DA CRUZ MAGALHAES  E CIA LTDA  ME</t>
  </si>
  <si>
    <t>AQUISIÇÃO DE MATERIAIS DE EXPEDIENTE UTILIZANDO ATA DE REGISTRO DE PREÇOS DO PREGÃO 
ELETRÔNICO Nº 4.018/2016-CPL/MP/PGJ</t>
  </si>
  <si>
    <t>2018NE00274</t>
  </si>
  <si>
    <t xml:space="preserve"> T DA S LUSTOSA COMERCIO E SERVICOS ME</t>
  </si>
  <si>
    <t>AQUISIÇÃO DE MATERIAIS DE EXPEDIENTE, UTILIZANDO ATA DE REGISTRO DE PREÇOS DO PREGÃO
ELETRÔNICO Nº 4.018/2016-CPL/MP/PGJ,</t>
  </si>
  <si>
    <t>2018NE00275</t>
  </si>
  <si>
    <t xml:space="preserve"> GEAL INDUSTRIA E COMERCIO DE EMBALAGENS LTDA  EPP</t>
  </si>
  <si>
    <t>CONTRATAÇÃO DE EMPRESA PARA CONFECÇÃO DE FOLDERES DE 2 DOBRAS, UTILIZANDO ATA DE
REGISTRO DE PREÇOS DO PREGÃO ELETRÔNICO 4.010/2017-CPL/MPAM/PGJ,</t>
  </si>
  <si>
    <t>2018NE00276</t>
  </si>
  <si>
    <t xml:space="preserve"> SUPERINTENDENCIA DA ZONA FRANCA DE MANAUS</t>
  </si>
  <si>
    <t>PAGAMENTO DE GUIA DE RECOLHIMENTO DA UNIÃO, REFERENTE À TAXA DE RECADASTRAMENTO DO 
PROCURADORIA-GERAL DE JUSTIÇA DO ESTADO DO AMAZONAS NA SUPERINTENDÊNCIA DA ZONA
FRANCA DE MANAUS,</t>
  </si>
  <si>
    <t>7 – Não se aplica</t>
  </si>
  <si>
    <t>2018NE00277</t>
  </si>
  <si>
    <t>VALOR QUE SE EMPENHA EM FAVOR DO INSTITUTO NACIONAL DE SEGURIDADE SOCIAL / INSS, 
REFERENTE A COMPLEMENTO DE CONTRIBUIÇÃO PREVIDENCIÁRIA PATRONAL DO MÊS DE FEVEREIRO
DE 2018</t>
  </si>
  <si>
    <t>2018NE00278</t>
  </si>
  <si>
    <t xml:space="preserve"> SILVANA NOBRE DE LIMA CABRAL</t>
  </si>
  <si>
    <t>2018NE00279</t>
  </si>
  <si>
    <t xml:space="preserve"> DAVI SANTANA DA CAMARA</t>
  </si>
  <si>
    <t>2018NE00280</t>
  </si>
  <si>
    <t xml:space="preserve"> PAULO STELIO SABBA GUIMARAES</t>
  </si>
  <si>
    <t>2018NE00281</t>
  </si>
  <si>
    <t xml:space="preserve"> RODRIGO MIRANDA LEAO JUNIOR</t>
  </si>
  <si>
    <t>2018NE00282</t>
  </si>
  <si>
    <t xml:space="preserve"> R B MONTEIRO LTDA ME</t>
  </si>
  <si>
    <t>AQUISIÇÃO DE GÊNEROS ALIMENTÍCIOS (CAFÉ), PARA ATENDER ÀS NECESSIDADES DESTA PGJ/ MPAM,
UTILIZANDO ATA DE REGISTRO DE PREÇOS DO PREGÃO ELETRÔNICO Nº. 4.014/2017-CPL/MP/PGJ,</t>
  </si>
  <si>
    <t>2018NE00283</t>
  </si>
  <si>
    <t>2018NE00284</t>
  </si>
  <si>
    <t xml:space="preserve"> RITTA AUGUSTA DE VASCONCELOS DIAS</t>
  </si>
  <si>
    <t>2018NE00285</t>
  </si>
  <si>
    <t>2018NE00286</t>
  </si>
  <si>
    <t xml:space="preserve"> PANIFICADORA IMPERIAL EIRELLI  ME</t>
  </si>
  <si>
    <t>AQUISIÇÃO DE MATERIAL DE CONSUMO (GÊNEROS ALIMENTÍCIOS), UTILIZANDO ATA DO SISTEMA DE
REGISTRO DE PREÇOS DO PREGÃO ELETRÔNICO N° 4.003/2017-CPL/MP/PGJ,</t>
  </si>
  <si>
    <t>2018NE00287</t>
  </si>
  <si>
    <t xml:space="preserve"> ELEVADORES BRASIL LTDA</t>
  </si>
  <si>
    <t>CONTRATAÇÃO DE EMPRESA ESPECIALIZADA PARA 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PGJ/AM EM
MANAUS</t>
  </si>
  <si>
    <t>2018NE00290</t>
  </si>
  <si>
    <t>PAGAMENTO DE AUXÍLIO-ALIMENTAÇÃO AOS MEMBROS E SERVIDORES DA PGJ/AM, NO MÊS DE MARÇO
DE 2018</t>
  </si>
  <si>
    <t>2018NE00291</t>
  </si>
  <si>
    <t>PAGAMENTO DE AUXÍLIO-ALIMENTAÇÃO A SERVIDORES CEDIDOS PARA AS PROMOTORIAS DE JUSTIÇA 
DO INTERIOR DO ESTADO DO AMAZONAS, NO MÊS DE FEVEREIRO DE 2018</t>
  </si>
  <si>
    <t>2018NE00292</t>
  </si>
  <si>
    <t>2018NE00293</t>
  </si>
  <si>
    <t>2018NE00294</t>
  </si>
  <si>
    <t xml:space="preserve"> JORGE MICHEL AYRES MARTINS</t>
  </si>
  <si>
    <t>2018NE00295</t>
  </si>
  <si>
    <t xml:space="preserve"> ANDRE LUIZ ROCHA PINHEIRO</t>
  </si>
  <si>
    <t>2018NE00296</t>
  </si>
  <si>
    <t xml:space="preserve"> ALESSANDRO SAMARTIN DE GOUVEIA</t>
  </si>
  <si>
    <t>2018NE00297</t>
  </si>
  <si>
    <t xml:space="preserve"> IGOR STARLING PEIXOTO</t>
  </si>
  <si>
    <t>2018NE00298</t>
  </si>
  <si>
    <t xml:space="preserve"> RENILCE HELEN QUEIROZ DE SOUSA</t>
  </si>
  <si>
    <t>2018NE00299</t>
  </si>
  <si>
    <t xml:space="preserve"> HENRIQUE DOS SANTOS RAMOS</t>
  </si>
  <si>
    <t>2018NE00300</t>
  </si>
  <si>
    <t xml:space="preserve"> JACK JOFSON BRAGA DE CASTRO</t>
  </si>
  <si>
    <t>2018NE00301</t>
  </si>
  <si>
    <t xml:space="preserve"> MARCELO AUGUSTO SILVA DE ALMEIDA</t>
  </si>
  <si>
    <t>CONCESSÃO DE SUPRIMENTO DE FUNDOS PARA ATENDER ÀS DESPESAS DE PEQUENO VULTO (339030 - 
MATERIAL DE CONSUMO) DA PROMOTORIA DE JUSTIÇA DE ITACOATIARA</t>
  </si>
  <si>
    <t>2018NE00302</t>
  </si>
  <si>
    <t xml:space="preserve"> CAROLINA MONTEIRO CHAGAS MAIA</t>
  </si>
  <si>
    <t>CONCESSÃO DE SUPRIMENTO DE FUNDOS PARA ATENDER ÀS DESPESAS DE PEQUENO VULTO (339030 - 
MATERIAL DE CONSUMO) DAS PROMOTORIAS DE JUSTIÇA DE PARINTINS,</t>
  </si>
  <si>
    <t>2018NE00303</t>
  </si>
  <si>
    <t xml:space="preserve"> ROBERTO NOGUEIRA</t>
  </si>
  <si>
    <t>CONCESSÃO DE SUPRIMENTO DE FUNDOS PARA ATENDER ÀS DESPESAS DE PEQUENO VULTO (339030 - 
MATERIAL DE CONSUMO) DA PROMOTORIA DE JUSTIÇA DE ALVARÃES</t>
  </si>
  <si>
    <t>2018NE00304</t>
  </si>
  <si>
    <t>CONCESSÃO DE SUPRIMENTO DE FUNDOS PARA ATENDER ÀS DESPESAS DE PEQUENO VULTO (339039 -
SERVIÇOS DE TERCEIROS PJ) DA PROMOTORIA DE JUSTIÇA DE ALVARÃES,</t>
  </si>
  <si>
    <t>2018NE00305</t>
  </si>
  <si>
    <t>PAGAMENTO DE SERVIÇO DE FORNECIMENTO DE ÁGUA E ESGOTO PARA A PROMOTORIA DE JUSTIÇA 
DE HUMAITÁ, NOS MESES DE DEZEMBRO DE 2017,</t>
  </si>
  <si>
    <t>2018NE00306</t>
  </si>
  <si>
    <t>PAGAMENTO DE SERVIÇO DE FORNECIMENTO DE ÁGUA E ESGOTO PARA AS PROMOTORIAS DE
JUSTIÇA NOS MUNICÍPIOS DO INTERIOR DO ESTADO DO AMAZONAS, NO MÊS DE MARÇO/2018,</t>
  </si>
  <si>
    <t>2018NE00307</t>
  </si>
  <si>
    <t xml:space="preserve"> AGUA PURA ASSESSORIA E SERVICOS LTDA</t>
  </si>
  <si>
    <t>PRORROGAÇÃO DO CONTRATO ADMINISTRATIVO Nº 007/2017, DECORRENTE DO PREGÃO PRESENCIAL
Nº 5.004/2016-CPL/MP/PGJ,</t>
  </si>
  <si>
    <t>2018NE00308</t>
  </si>
  <si>
    <t>PAGAMENTO DE AUXÍLIO-ALIMENTAÇÃO A SERVIDORAS CEDIDAS À PROMOTORIA DE JUSTIÇA DA
COMARCA DE CARAUARI, NO MÊS DE FEVEREIRO DE 2018,</t>
  </si>
  <si>
    <t>2018NE00309</t>
  </si>
  <si>
    <t xml:space="preserve"> WANDETE DE OLIVEIRA NETTO</t>
  </si>
  <si>
    <t>2018NE00310</t>
  </si>
  <si>
    <t xml:space="preserve"> RYMO IMAGEM E PRODUTOS GRAFICOS DA AMAZONIA LTDA</t>
  </si>
  <si>
    <t>AQUISIÇÃO DE MATERIAL DE EXPEDIENTE, ATRAVÉS DE ATA DO SISTEMA DE REGISTRO DE PREÇOS
DO P R EGÃO E L E T RÔN I CO N ° 4 . 0 0 6 / 2 0 1 7 - C P L /MP / PGJ</t>
  </si>
  <si>
    <t>2018NE00311</t>
  </si>
  <si>
    <t xml:space="preserve">  S DE O PEDROSA </t>
  </si>
  <si>
    <t>AQUISIÇÃO DE MATERIAL DE CONSUMO (MATERIAL DE EXPEDIENTE), UTILIZANDO ATA DO SISTEMA DE
REGISTRO DE PREÇOS DO PREGÃO ELETRÔNICO N° 4.006/2017-CPL/MP/PGJ,</t>
  </si>
  <si>
    <t>2018NE00312</t>
  </si>
  <si>
    <t>2018NE00313</t>
  </si>
  <si>
    <t>2018NE00314</t>
  </si>
  <si>
    <t>2018NE00315</t>
  </si>
  <si>
    <t>2018NE00316</t>
  </si>
  <si>
    <t>2018NE00317</t>
  </si>
  <si>
    <t xml:space="preserve"> MARIA EUNICE LOPES DE LUCENA BITTENCOURT</t>
  </si>
  <si>
    <t>2018NE00318</t>
  </si>
  <si>
    <t xml:space="preserve"> ROBERTA BRAGA DE ALENCAR</t>
  </si>
  <si>
    <t>2018NE00319</t>
  </si>
  <si>
    <t xml:space="preserve"> THE BEST PRODUTOS ELETRONICOS EIRELI EPP</t>
  </si>
  <si>
    <t>AQUISIÇÃO DE MATERIAL DE IMPRESSÃO, UTILIZANDO ATA DO SISTEMA DE REGISTRO DE PREÇOS DO
PREGÃO ELETRÔNICO N° 4.005/2017-CPL/MP/PGJ,</t>
  </si>
  <si>
    <t>2018NE00320</t>
  </si>
  <si>
    <t xml:space="preserve"> ANDERSON HENRIQUE DA SILVA MORAES ME</t>
  </si>
  <si>
    <t>2018NE00321</t>
  </si>
  <si>
    <t xml:space="preserve"> MICROSENS S A</t>
  </si>
  <si>
    <t>AQUISIÇÃO DE MATERIAL DE IMPRESSÃO, UTILIZANDO ATA DO SISTEMA DE REGISTRO DE PREÇOS DO PREGÃO ELETRÔNICO N° 4.005/2017-CPL/MP/PGJ</t>
  </si>
  <si>
    <t>2018NE00322</t>
  </si>
  <si>
    <t>2018NE00323</t>
  </si>
  <si>
    <t>2018NE00324</t>
  </si>
  <si>
    <t>Parcela Autônoma de Equivalência - Pensionista</t>
  </si>
  <si>
    <t>2018NE00325</t>
  </si>
  <si>
    <t>2018NE00326</t>
  </si>
  <si>
    <t>Anuênio - diferenças e juros - ATIVOS</t>
  </si>
  <si>
    <t>2018NE00327</t>
  </si>
  <si>
    <t>2018NE00328</t>
  </si>
  <si>
    <t>REFERENTE AO 7º TERMO ADITIVO AO CONVÊNIO Nº 002/2016, PARA EXECUÇÃO E MANUTENÇÃO DO
PROGRAMA DE PROTEÇÃO A VÍTIMAS E TESTEMUNHAS AMEAÇADAS (PROVITA) NO ESTADO DO
AMAZONAS, NOS MESES DE FEVEREIRO E MARÇO DE 2018,</t>
  </si>
  <si>
    <t>2018NE00329</t>
  </si>
  <si>
    <t xml:space="preserve"> PREFEITURA MUNICIPAL DE COARI</t>
  </si>
  <si>
    <t>REFERENTE A CONVÊNIO A SER FIRMADO ENTRE O MINISTÉRIO PÚBLICO DO 
ESTADO DO AMAZONAS E A PREFEITURA MUNICIPAL DE COARI, VISANDO À CESSÃO DE SERVIDORES
PARA ATUAREM NAS PROMOTORIAS DE JUSTIÇA DA COMARCA DO REFERIDO MUNICÍPIO, POR UM PERÍODO DE 12
MESES,</t>
  </si>
  <si>
    <t>2018NE00331</t>
  </si>
  <si>
    <t>2018NE00332</t>
  </si>
  <si>
    <t>PAGAMENTO, POR INDENIZAÇÃO, DE SERVIÇOS DE TELEFONIA FIXA PARA LIGAÇÕES DE LONGA 
DISTÂNCIA NACIONAL - LDN PRESTADOS NO MÊS DE FEVEREIRO DE 2018,</t>
  </si>
  <si>
    <t>2018NE00333</t>
  </si>
  <si>
    <t>ATIVOS</t>
  </si>
  <si>
    <t>2018NE00334</t>
  </si>
  <si>
    <t>2018NE00335</t>
  </si>
  <si>
    <t>2018NE00336</t>
  </si>
  <si>
    <t>2018NE00337</t>
  </si>
  <si>
    <t>2018NE00338</t>
  </si>
  <si>
    <t>2018NE00339</t>
  </si>
  <si>
    <t>2018NE00340</t>
  </si>
  <si>
    <t>2018NE00341</t>
  </si>
  <si>
    <t>2018NE00342</t>
  </si>
  <si>
    <t>2018NE00343</t>
  </si>
  <si>
    <t>2018NE00344</t>
  </si>
  <si>
    <t>2018NE00345</t>
  </si>
  <si>
    <t>2018NE00346</t>
  </si>
  <si>
    <t>2018NE00347</t>
  </si>
  <si>
    <t>2018NE00348</t>
  </si>
  <si>
    <t>INSS FOLHA PAGAMENTO</t>
  </si>
  <si>
    <t>2018NE00349</t>
  </si>
  <si>
    <t>INATIVOS</t>
  </si>
  <si>
    <t>2018NE00350</t>
  </si>
  <si>
    <t>2018NE00351</t>
  </si>
  <si>
    <t>2018NE00352</t>
  </si>
  <si>
    <t>PENSIONISTAS</t>
  </si>
  <si>
    <t>2018NE00353</t>
  </si>
  <si>
    <t>2018NE00354</t>
  </si>
  <si>
    <t>2018NE00355</t>
  </si>
  <si>
    <t>Anuênio - diferenças e juros - PENSIONISTAS</t>
  </si>
  <si>
    <t>2018NE00356</t>
  </si>
  <si>
    <t>2018NE00357</t>
  </si>
  <si>
    <t>2018NE00358</t>
  </si>
  <si>
    <t>2018NE00359</t>
  </si>
  <si>
    <t>2018NE00360</t>
  </si>
  <si>
    <t>2018NE00361</t>
  </si>
  <si>
    <t>2018NE00362</t>
  </si>
  <si>
    <t>2018NE00363</t>
  </si>
  <si>
    <t>2018NE00364</t>
  </si>
  <si>
    <t>2018NE00365</t>
  </si>
  <si>
    <t>2018NE00366</t>
  </si>
  <si>
    <t>2018NE00367</t>
  </si>
  <si>
    <t>2018NE00368</t>
  </si>
  <si>
    <t>2018NE00369</t>
  </si>
  <si>
    <t>2018NE00370</t>
  </si>
  <si>
    <t>2018NE00371</t>
  </si>
  <si>
    <t>Anuênio - diferenças e juros -  INATIVOS</t>
  </si>
  <si>
    <t>2018NE00372</t>
  </si>
  <si>
    <t>2018NE00373</t>
  </si>
  <si>
    <t>2018NE00374</t>
  </si>
  <si>
    <t>PAGAMENTO DE AUXÍLIO ALIMENTAÇÃO AO SERVIDOR CEDIDO À PROMOTORIA DE JUSTIÇA DA 
COMARCA DE EIRUNEPÉ/AM, NO MÊS DE MARÇO DE 2018,</t>
  </si>
  <si>
    <t>2018NE00375</t>
  </si>
  <si>
    <t xml:space="preserve"> MAURO ROBERTO VERAS BEZERRA</t>
  </si>
  <si>
    <t>CONCESSÃO DE SUPRIMENTO DE FUNDOS PARA ATENDER ÀS DESPESAS DE PEQUENO VULTO NO 
ÂMBITO DO CAOCRIMO/GAECO</t>
  </si>
  <si>
    <t>2018NE00377</t>
  </si>
  <si>
    <t>2018NE00379</t>
  </si>
  <si>
    <t xml:space="preserve"> CONSELHO REGIONAL DE ENGENHARIA E AGRONOMIA DO ESTADO DO AMAZONAS</t>
  </si>
  <si>
    <t>PAGAMENTO DE BOLETO BANCÁRIO RELATIVO A ANUIDADES DE 2016, 2017 E 2018 COM O FITO DE 
REGULARIZAR PENDÊNCIAS E POR CONSEGUINTE AUTORIZAR A EMISSÃO DE ANOTAÇÕES DE
RESPONSABILIDADE TÉCNICA - ART - DOS SERVIDORES AGENTES TÉCNICOS ENGENHEIROS DESTA
PGJ,</t>
  </si>
  <si>
    <t>2018NE00380</t>
  </si>
  <si>
    <t>REFERENTE A PRESTAÇÃO DE SERVIÇOS DE
PUBLICAÇÃO DOS ATOS OFICIAIS E NOTAS DE INTERESSE PÚBLICO EM JORNAL DIÁRIO DE GRANDE
CIRCULAÇÃO NO ESTADO DO AMAZONAS</t>
  </si>
  <si>
    <t>2018NE00381</t>
  </si>
  <si>
    <r>
      <rPr>
        <sz val="13"/>
        <rFont val="Times New Roman"/>
        <family val="1"/>
      </rPr>
      <t xml:space="preserve">REFERENTE AO </t>
    </r>
    <r>
      <rPr>
        <sz val="12"/>
        <rFont val="Times New Roman"/>
        <family val="1"/>
      </rPr>
      <t xml:space="preserve">ACRÉSCIMO DE 8 (OITO) ESTAÇÕES VSAT PRESTAÇÃO DE SERVIÇOS DE TELECOMUNICAÇÕES DE
DADOS BIDIRECIONAL, VSAT, EM BANDA KU, COMPREENDENDO CONEXÕES IP PARA INTEGRAÇÃO DA
PGJ/AM ÀS PROMOTORIAS DE JUSTIÇA NAS DIVERSAS REGIÕES DO ESTADO DO AMAZONAS
</t>
    </r>
  </si>
  <si>
    <t>2018NE00382</t>
  </si>
  <si>
    <t xml:space="preserve"> MAPFRE SEGUROS GERAIS S/A</t>
  </si>
  <si>
    <t>REFERENTE A PRESTAÇÃO DE SERVIÇOS ESPECIALIZADOS DE SEGURO DE VEÍCULOS, COM COBERTURA TOTAL DA FROTA PERTENCENTE À PROCURADORIA-GERAL DE JUSTIÇA,</t>
  </si>
  <si>
    <t>2018NE00383</t>
  </si>
  <si>
    <t xml:space="preserve"> ELVYS DE PAULA FREITAS</t>
  </si>
  <si>
    <t>PAGAMENTO DE DIÁRIAS NO ESTADO PARA ATUAR NA PROMOTORIA DE JUSTIÇA DA COMARCA DE CARAUARI/AM, NO PERÍODO DE 02 A 06.04.2018</t>
  </si>
  <si>
    <t>2018NE00384</t>
  </si>
  <si>
    <t xml:space="preserve"> YANO SERGIO DELGADO GOMES</t>
  </si>
  <si>
    <t>PAGAMENTO DE DIÁRIAS NO PAÍS PARA PARTICIPAR DA 1ª REUNIÃO ORDINÁRIA 2018 DO FÓRUM NACIONAL DE GESTÃO DO MINISTÉRIO PÚBLICO, NOS DIAS 9 E 10 DE ABRIL DE 2018</t>
  </si>
  <si>
    <t>2018NE00385</t>
  </si>
  <si>
    <t xml:space="preserve"> FREDERICO JORGE DE MOURA ABRAHIM</t>
  </si>
  <si>
    <t>2018NE00386</t>
  </si>
  <si>
    <t xml:space="preserve"> JOSE ALBERTO DA COSTA MACHADO</t>
  </si>
  <si>
    <t>2018NE00387</t>
  </si>
  <si>
    <t xml:space="preserve"> MARCOS ANDRE ABENSUR</t>
  </si>
  <si>
    <t>2018NE00388</t>
  </si>
  <si>
    <t xml:space="preserve"> MARLON ANDRE MENDES BERNARDO</t>
  </si>
  <si>
    <t>2018NE00389</t>
  </si>
  <si>
    <t>2018NE00390</t>
  </si>
  <si>
    <t>PAGAMENTO DE DIÁRIAS NO ESTADO PARA ACOMPANHAR E FAZER A SEGURANÇA PESSOAL DA PROMOTORA DE JUSTIÇA TÂNIA MARIA AZEVEDO FEITOSA, NA CIDADE DE NOVO ARIPUANÃ/AM, NO PERÍODO DE 03 A 06 DE ABRIL DE 2018,</t>
  </si>
  <si>
    <t>2018NE00391</t>
  </si>
  <si>
    <t>PAGAMENTO DE DIÁRIAS NO ESTADO PARA REALIZAR LEVANTAMENTO DE INFORMAÇÕES DE CARÁTER SIGILOSO, NO PERÍODO DE 30 DE MARÇO A 08 DE ABRIL DE 2018</t>
  </si>
  <si>
    <t>2018NE00392</t>
  </si>
  <si>
    <t xml:space="preserve"> TANIA MARIA DE AZEVEDO FEITOSA</t>
  </si>
  <si>
    <t>PAGAMENTO DE DIÁRIAS NO ESTADO PARA ATUAR NA PROMOTORIA DE JUSTIÇA DA COMARCA DE SILVES/AM</t>
  </si>
  <si>
    <t>2018NE00393</t>
  </si>
  <si>
    <t xml:space="preserve"> JEFFERSON NEVES DE CARVALHO</t>
  </si>
  <si>
    <t>PAGAMENTO DE DIÁRIAS NO PAÍS PARA PARTICIPAR DA 16ª REUNIÃO DO COMITÊ DE POLÍTICAS DESEGURANÇA INSTITUCIONAL - CPSI, NO PERÍODO DE 9 E 10.04.2018</t>
  </si>
  <si>
    <t>2018NE00394</t>
  </si>
  <si>
    <t>PAGAMENTO DE DIÁRIAS NO ESTADO PARA FAZER A SEGURANÇA PESSOAL DO PROMOTOR DE 
JUSTIÇA WESLEY MACHADO, NA CIDADE DE COARI/AM, NO PERÍODO DE 21 A 23 DE MARÇO DE 2018</t>
  </si>
  <si>
    <t>2018NE00395</t>
  </si>
  <si>
    <t>PAGAMENTO DE DIÁRIA NO ESTADO PARA PARTICIPAR DE AUDIÊNCIA NA COMARCA DE TEFÉ/AM, NO
DIA 10.04.2018</t>
  </si>
  <si>
    <t>2018NE00396</t>
  </si>
  <si>
    <t>PAGAMENTO DE AUXÍLIO-ALIMENTAÇÃO AOS MEMBROS E SERVIDORES DA PGJ/AM, NO MÊS DE ABRIL
DE 2018</t>
  </si>
  <si>
    <t>2018NE00397</t>
  </si>
  <si>
    <t>PAGAMENTO DE AUXÍLIO-ALIMENTAÇÃO AOS SERVIDORES CEDIDOS PARA A PGJ/AM, NO MÊS DE 
MARÇO DE 2018</t>
  </si>
  <si>
    <t>2018NE00398</t>
  </si>
  <si>
    <t>PAGAMENTO DE SERVIÇO DE FORNECIMENTO DE ÁGUA E ESGOTO PARA A PROMOTORIA DE JUSTIÇA
DE HUMAITÁ/AM, NO MÊS DE MARÇO DE 2018</t>
  </si>
  <si>
    <t>2018NE00399</t>
  </si>
  <si>
    <t>PAGAMENTO DE DIÁRIAS NO ESTADO PARA REALIZAR O ACOMPANHAMENTO DO REMANEJAMENTO E 
ATIVAÇÃO DA ESTAÇÃO VSAT NA COMARCA DE COARI</t>
  </si>
  <si>
    <t>2018NE00400</t>
  </si>
  <si>
    <t>Referente a Contratação de serviço de bufê, para atender a demanda do CAO-CRIMO/ GAECO, utilizando Ata de Registro de
Preços do Pregão Eletrônico nº. 4.022/2017-CPL/MP/PGJ</t>
  </si>
  <si>
    <t>2018NE00401</t>
  </si>
  <si>
    <t>REFERENTE A PRESTAÇÃO DE SERVIÇO TELEFÔNICO FIXO COMUTADO-STFC, PARA ATENDER AS
NECESSIDADES DA PROCURADORIA-GERAL DE JUSTIÇA/ MINISTÉRIO PÚBLICO DO ESTADO DO
AMAZONAS</t>
  </si>
  <si>
    <t>2018NE00402</t>
  </si>
  <si>
    <t>PAGAMENTO DE DIÁRIAS NO PAÍS PARA PARTICIPAR DO 1º CURSO DE CAPACITAÇÃO DO SINALID, 
PROMOVIDO PELO CNPM, NO DIA 24.04.2018</t>
  </si>
  <si>
    <t>2018NE00403</t>
  </si>
  <si>
    <t>PAGAMENTO DE DIÁRIAS NO ESTADO PARA REALIZAR CORREIÇÃO ORDINÁRIA NAS PROMOTORIAS DA 
COMARCA DE PARINTINS/AM, NO PERÍODO DE 23 A 27.042018</t>
  </si>
  <si>
    <t>2018NE00404</t>
  </si>
  <si>
    <t>2018NE00405</t>
  </si>
  <si>
    <t>2018NE00406</t>
  </si>
  <si>
    <t>PAGAMENTO DE DIÁRIAS NO ESTADO PARA REALIZAR CORREIÇÃO ORDINÁRIA NAS PROMOTORIAS DA 
COMARCA DE PARINTINS/AM, NO PERÍODO DE 23 A 27.042018,</t>
  </si>
  <si>
    <t>2018NE00407</t>
  </si>
  <si>
    <t>REFERENTE A EXECUÇÃO E MANUTENÇÃO DO PROGRAMA DE PROTEÇÃO A VÍTIMAS E TESTEMUNHAS AMEAÇADAS (PROVITA) NO ESTADO DO AMAZONAS, NOS MESES DE ABRIL E MAIO DE 2018</t>
  </si>
  <si>
    <t>2018NE00408</t>
  </si>
  <si>
    <t>PAGAMENTO DE SERVIÇO DE FORNECIMENTO DE ÁGUA E ESGOTO PARA AS PROMOTORIAS DE 
JUSTIÇA NOS MUNICÍPIOS DO INTERIOR DO ESTADO DO AMAZONAS, NO MÊS DE ABRIL/2018</t>
  </si>
  <si>
    <t>2018NE00409</t>
  </si>
  <si>
    <t>PAGAMENTO DE DIÁRIAS NO PAÍS PARA PARTICIPAR DA REUNIÃO ORDINÁRIA DO CONSELHO NACIONAL DE PROCURADORES GERAIS DO MINISTÉRIO PÚBLICO DOS ESTADOS E DA UNIÃO-CNPG, NA CIDADE DEFORTALEZA/CE, NOS DIAS 18 E 19.04.2018.</t>
  </si>
  <si>
    <t>2018NE00410</t>
  </si>
  <si>
    <t xml:space="preserve"> CHRISTIANNE CORREA BENTO DA SILVA</t>
  </si>
  <si>
    <t>PAGAMENTO DE DIÁRIAS NO PAÍS PARA PARTICIPAR DO "I ENCONTRO NACIONAL ENASP-CNMP – DESAFIOS ATUAIS DA SEGURANÇA PÚBLICA", EM BRASÍLIA/DF, NOS DIAS 17 E 18.04.2018</t>
  </si>
  <si>
    <t>2018NE00411</t>
  </si>
  <si>
    <t>PAGAMENTO DE DIÁRIAS NO ESTADO PARA REALIZAR SEGURANÇA PESSOAL DO PROMOTOR DE JUSTIÇA, NA CIDADE DE COARI/AM, NO PERÍODO DE 11 A 20 DE ABRIL DE 2018</t>
  </si>
  <si>
    <t>2018NE00412</t>
  </si>
  <si>
    <t>PAGAMENTO DE DIÁRIAS NO ESTADO PARA REALIZAR SEGURANÇA PESSOAL DO PROMOTOR DE JUSTIÇA, NA CIDADE DE COARI/AM, NO PERÍODO DE 11 A 20 DE ABRIL DE 2018,</t>
  </si>
  <si>
    <t>2018NE00413</t>
  </si>
  <si>
    <t>PRESTAÇÃO DE SERVIÇOS DE INTERMEDIAÇÃO DE ESTÁGIO, PARA ATENDER ÀS NECESSIDADES DA PGJ/AM</t>
  </si>
  <si>
    <t>2018NE00414</t>
  </si>
  <si>
    <t>2018NE00415</t>
  </si>
  <si>
    <t>2018NE00416</t>
  </si>
  <si>
    <t>2018NE00417</t>
  </si>
  <si>
    <t>2018NE00418</t>
  </si>
  <si>
    <t>2018NE00419</t>
  </si>
  <si>
    <t>2018NE00420</t>
  </si>
  <si>
    <t>2018NE00421</t>
  </si>
  <si>
    <t>2018NE00422</t>
  </si>
  <si>
    <t>2018NE00423</t>
  </si>
  <si>
    <t>2018NE00424</t>
  </si>
  <si>
    <t>2018NE00425</t>
  </si>
  <si>
    <t>2018NE00426</t>
  </si>
  <si>
    <t>2018NE00427</t>
  </si>
  <si>
    <t>2018NE00428</t>
  </si>
  <si>
    <t>2018NE00429</t>
  </si>
  <si>
    <t>2018NE00430</t>
  </si>
  <si>
    <t>2018NE00431</t>
  </si>
  <si>
    <t>2018NE00432</t>
  </si>
  <si>
    <t>2018NE00433</t>
  </si>
  <si>
    <t>2018NE00434</t>
  </si>
  <si>
    <t>2018NE00435</t>
  </si>
  <si>
    <t>2018NE00436</t>
  </si>
  <si>
    <t>2018NE00437</t>
  </si>
  <si>
    <t>2018NE00438</t>
  </si>
  <si>
    <t>2018NE00439</t>
  </si>
  <si>
    <t>2018NE00440</t>
  </si>
  <si>
    <t>2018NE00441</t>
  </si>
  <si>
    <t>2018NE00442</t>
  </si>
  <si>
    <t>2018NE00443</t>
  </si>
  <si>
    <t>2018NE00444</t>
  </si>
  <si>
    <t>PENSIONISTA - DIFERENÇA SUBSÍDIO ANUÊNIO JUROS</t>
  </si>
  <si>
    <t>2018NE00445</t>
  </si>
  <si>
    <t>2018NE00446</t>
  </si>
  <si>
    <t>2018NE00447</t>
  </si>
  <si>
    <t>2018NE00448</t>
  </si>
  <si>
    <t>INATIVO - DIFERENÇA SUBSÍDIOS ANUÊNIO JUROS</t>
  </si>
  <si>
    <t>2018NE00449</t>
  </si>
  <si>
    <t>2018NE00450</t>
  </si>
  <si>
    <t>2018NE00451</t>
  </si>
  <si>
    <t>2018NE00453</t>
  </si>
  <si>
    <t>2018NE00454</t>
  </si>
  <si>
    <t>2018NE00455</t>
  </si>
  <si>
    <t>2018NE00456</t>
  </si>
  <si>
    <t>ATIVOS - DIFERENÇA SUBSIDIOS ANUÊNIO JUROS</t>
  </si>
  <si>
    <t>2018NE00458</t>
  </si>
  <si>
    <t>2018NE00459</t>
  </si>
  <si>
    <t>ANUÊNIO DIFERENÇAS DE SUBSIDIO - ATIVOS</t>
  </si>
  <si>
    <t>2018NE00460</t>
  </si>
  <si>
    <t>ANUÊNIO DIFERENÇAS DE SUBSIDIO - INATIVOS</t>
  </si>
  <si>
    <t>2018NE00461</t>
  </si>
  <si>
    <t>2018NE00462</t>
  </si>
  <si>
    <t>2018NE00463</t>
  </si>
  <si>
    <t>2018NE00465</t>
  </si>
  <si>
    <t>PAGAMENTO DE AUXÍLIO-ALIMENTAÇÃO A SERVIDORES CEDIDOS PARA AS PROMOTORIAS DE JUSTIÇA DO INTERIOR DO ESTADO DO AMAZONAS</t>
  </si>
  <si>
    <t>2018NE00466</t>
  </si>
  <si>
    <t xml:space="preserve"> CARLOS FIRMINO DANTAS</t>
  </si>
  <si>
    <t>PAGAMENTO DE DIÁRIAS NO ESTADO, PARA ATUAÇÃO MINISTERIAL JUNTO À COMARCA DE TONANTINS, NAS AUDIÊNCIAS PAUTADAS E NA PRÁTICA DE ATOS PROCESSUAIS E EXTRAJUDICIAIS, NO
PERÍODO DE 09 A 13 DE ABRIL DE 2018</t>
  </si>
  <si>
    <t>2018NE00467</t>
  </si>
  <si>
    <t>PAGAMENTO DE DIÁRIAS FORA DO ESTADO, PARA PARTICIPAR DA REUNIÃO DO CONSELHO NACIONAL DOS CORREGEDORES-GERAIS (CNCG), NA CIDADE DE BRASÍLIA / DF, NO DIA 25 DE ABRIL DE 2018,</t>
  </si>
  <si>
    <t>2018NE00468</t>
  </si>
  <si>
    <t>PAGAMENTO DE DIÁRIAS FORA DO ESTADO, PARA PARTICIPAR DA 2ª REUNIÃO ORDINÁRIA DO COLÉGIO DE DIRETORES DE ESCOLAS E CENTROS DE ESTUDOS E APERFEIÇOAMENTO FUNCIONAL DOS MINISTÉRIOS PÚBLICOS DO BRASIL (CDEMP</t>
  </si>
  <si>
    <t>2018NE00469</t>
  </si>
  <si>
    <t>PAGAMENTO DE DIÁRIAS NO ESTADO, PARA REALIZAÇÃO DE VISTORIA TÉCNICA NA OBRA DE CONSTRUÇÃO DA PROMOTORIA DE JUSTIÇA DO MUNICÍPIO DE BOCA DO ACRE, NO PERÍODO DE 30 DE ABRIL A 05 DE MAIO DE 2018</t>
  </si>
  <si>
    <t>2018NE00470</t>
  </si>
  <si>
    <t xml:space="preserve"> SHEYLA DANTAS FROTA DE CARVALHO</t>
  </si>
  <si>
    <t>PAGAMENTO DE DIÁRIAS FORA DO ESTADO, PARA PARTICIPAR DA ASSEMBLEIA GERAL ORDINÁRIA DA ASSOCIAÇÃO NACIONAL DE PROCURADORES E PROMOTORES DE JUSTIÇA DE FUNDAÇÕES E ENTIDADES DE INTERESSE SOCIAL (PROFIS), NA CIDADE DE SÃO LUIZ / MA, NO DIA 04 DE MAIO DE 2018</t>
  </si>
  <si>
    <t>2018NE00471</t>
  </si>
  <si>
    <t xml:space="preserve"> ÉRICA LIMA DE ARAÚJO</t>
  </si>
  <si>
    <t xml:space="preserve">CONCESSÃO DE SUPRIMENTO DE FUNDOS INDIVIDUAL PARA ATENDER ÀS DESPESAS DE PEQUENO VULTO COM AQUISIÇÃO DE MATERIAL DE CONSUMO, CONFORME PORTARIA Nº 0361.2018.SUBADM E DEMAIS DOCUMENTOS PRESENTES NO PI-2018.006308.
</t>
  </si>
  <si>
    <t>2018NE00472</t>
  </si>
  <si>
    <t xml:space="preserve">SUPRIMENTO DE FUNDOS PARA PAGAMENTO DE DESPESAS DE PEQUENO VULTO COM LOCOMOÇÃO DE MATERIAIS E FRETE, CONFORME PORTARIA Nº 0362.2018.SUBADM E DEMAIS DOCUMENTOS PRESENTES NO PI-2018.006510.
</t>
  </si>
  <si>
    <t>2018NE00473</t>
  </si>
  <si>
    <t>REFERENTE À PRESTAÇÃO DE SERVIÇOS DE OPERAÇÃO E MANUTENÇÃO PREVENTIVA E CORRETIVA DA ESTAÇÃO DE TRATAMENTO DE EFLUENTES - ETE, INSTALADA NO PRÉDIO SEDE DA PGJ/AM, POR UM PERÍODO DE 12 (DOZE) MESES</t>
  </si>
  <si>
    <t>2018NE00475</t>
  </si>
  <si>
    <t>PRORROGAÇÃO E SUPRESSÃO DE VALOR DO CONTRATO ADMINISTRATIVO N.º 010/2016-MP/PGJ - MANAUS AMBIENTAL, ATRAVÉS DO 2º TERMO ADITIVO, VISANDO À PRESTAÇÃO DE SERVIÇOS DE FORNECIMENTO DE ÁGUA POTÁVEL E SISTEMA DE ESGOTO, PARA O EDIFÍCIO-SEDE DA PGJ/MPAM (MATRÍCULA 1922292), E UNIDADES DESCENTRALIZADAS SITUADAS NA AV. ANDRÉ ARAÚJO, Nº. 23 (MATRÍCULA 1267639) E Nº. 129 (MATRÍCULA 1267663), ALEIXO, MANAUS - AM, PELO PERÍODO DE 12 (DOZE) MESES</t>
  </si>
  <si>
    <t>2018NE00476</t>
  </si>
  <si>
    <t xml:space="preserve"> PREFEITURA MUNICIPAL DE JURUA</t>
  </si>
  <si>
    <t xml:space="preserve">CONVÊNIO ENTRE O MINISTÉRIO PÚBLICO DO ESTADO DO AMAZONAS E A PREFEITURA MUNICIPAL DE JURUÁ, VISANDO À CESSÃO DO SERVIDOR GILSON SILVA DA CUNHA, PARA ATUAR NA PROMOTORIA DE JUSTIÇA DA COMARCA DO REFERIDO MUNICÍPIO, POR UM PERÍODO DE 12 (DOZE) MESES, CONFORME NAD Nº 15.2018.DOF.0170908.2018.002013, DESPACHO Nº 108.2018.02AJ-SUBADM.0187090.2018.002013 E DEMAIS DOCUMENTOS PRESENTES NO PI-2018.002013. EXERCÍCIO DE 2018 (8 MESES) = R$ 11.867,52 EXERCÍCIO DE 2019 (4 MESES) = R$ 5.933,76
</t>
  </si>
  <si>
    <t>2018NE00477</t>
  </si>
  <si>
    <t xml:space="preserve"> GARY RICARDO TAVARES DE CARVALHO SERVIÇOS  ME</t>
  </si>
  <si>
    <t xml:space="preserve">ADITAMENTO DO CONTRATO ADMINISTRATIVO Nº 001/2018-MP/PGJ, FIRMADO ENTRE ESTE MINISTÉRIO PÚBLICO DO ESTADO DO AMAZONAS E A EMPRESA GARY RICARDO TAVARES DE CARVALHO SERVIÇOS - ME, CUJO OBJETO É A CONSTRUÇÃO DE EDIFICAÇÃO DESTINADA À INSTALAÇÃO DAS PROMOTORIAS DE JUSTIÇA DA COMARCA DE BOCA DO ACRE/AM, CONFORME NAD Nº 57.2018.DOF.0182581.2017.008747, DESPACHO Nº 194.2018.01AJ-SUBADM.0183263.2017.008747 E DEMAIS DOCUMENTOS PRESENTES NO PI-2017.008747.
</t>
  </si>
  <si>
    <t>3 - Tomada de Preços</t>
  </si>
  <si>
    <t>2018NE00480</t>
  </si>
  <si>
    <t xml:space="preserve"> PREFEITURA MUNICIPAL DE AUTAZES</t>
  </si>
  <si>
    <t xml:space="preserve">CONVÊNIO ENTRE O MINISTÉRIO PÚBLICO DO ESTADO DO AMAZONAS E A PREFEITURA MUNICIPAL DE AUTAZES, VISANDO À CESSÃO DO SERVIDOR EDVANDRO DO LAGO SILVA, PARA ATUAR NA PROMOTORIA DE JUSTIÇA DA COMARCA DO REFERIDO MUNICÍPIO, POR UM PERÍODO DE 12 (DOZE) MESES, CONFORME NAD Nº 56.2018.DOF.0182507.2018.000791, DESPACHO Nº 206.2018.01AJ-SUBADM.0186699.2018.000791 E DEMAIS DOCUMENTOS PRESENTES NO PI-2018.000791. VALOR PARA O EXERCÍCIO DE 2018 (8 MESES) = R$ 12.414,72 VALOR PARA O EXERCÍCIO DE 2019 (4 MESES) = R$ 6.207,36
</t>
  </si>
  <si>
    <t>2018NE00481</t>
  </si>
  <si>
    <t xml:space="preserve"> FAST HELP INFORMATICA LTDA</t>
  </si>
  <si>
    <t xml:space="preserve">ADESÃO À ATA DE SRP DO PREGÃO ELETRÔNICO PARA REGISTRO DE PREÇOS N.º 37/2016-UFPI (DOC. SEI N.º 0162613), PROMOVIDO PELA UNIVERSIDADE FEDERAL DO PIAUÍ, BEM COMO OS TERMOS DA ATA DE REGISTRO DE PREÇOS N.º 39/2017-UF/PI (DOC. SEI N.º 0162612), DATADA DE 16.05.2017, INSTRUMENTO ESSE ORIGINÁRIO DAQUELA LICITAÇÃO PARA AQUISIÇÃO DE SOLUÇÃO DE SEGURANÇA FIREWALL, CONFORME NAD Nº 39.2018.DOF.0176230.2017.015214, DESPACHO Nº 204.2018.01AJ-SUBADM.0186061.2017.015214 E DEMAIS DOCUMENTOS PRESENTES NO PI-2017.015214. 1) ITEM 2 - GRUPO 1 DA ATA DA UFPI: AQUISIÇÃO DE SOLUÇÃO DE PROTEÇÃO DE REDE COM CARACTERÍSTICAS DE NEXT GENERATION FIREWALL (NGFW) PARA SEGURANÇA DE INFORMAÇÃO PERIMETRAL QUE INCLUI FILTRO DE PACOTE, CONTROLE DE APLICAÇÃO, ADMINISTRAÇÃO DE LARGURA DE BANDA (QOS), VPN IPSEC E SSL, IPS, PREVENÇÃO CONTRA AMEAÇAS DE VÍRUS, SPYWARES E MALWARES ¿ZERO DAY¿, FILTRO DE URL, BEM COMO CONTROLE DE TRANSMISSÃO DE DADOS E ACESSO À INTERNET COMPONDO UMA PLATAFORMA DE SEGURANÇA INTEGRADA E ROBUSTA COM CONTRATO DE GARANTIA E SUPORTE PARA 36 MESES.
</t>
  </si>
  <si>
    <t>8 - Pregão eletrônico</t>
  </si>
  <si>
    <t>2018NE00482</t>
  </si>
  <si>
    <t xml:space="preserve">CONTRATAÇÃO DE EMPRESA ESPECIALIZADA PARA PRESTAÇÃO DE SERVIÇOS DE RECONSTRUÇÃO DA PARCELA REMANESCENTE DO MURO DE DIVISA ENTRE O CONDOMÍNIO TUPANÃ E A PROCURADORIA GERAL DE JUSTIÇA, LOCALIZADA NA AVENIDA CORONEL TEIXEIRA, Nº 7.995, NOVA ESPERANÇA, MANAUS - AMAZONAS, COM FORNECIMENTO TOTAL DE MÃO DE OBRA, FERRAMENTAS, EQUIPAMENTOS, MATERIAIS DE CONSUMO, E MATERIAIS DE REPOSIÇÃO NECESSÁRIOS PARA EXECUÇÃO DOS SERVIÇOS, DE ACORDO COM AS ESPECIFICAÇÕES E AS CONDIÇÕES CONSTANTES DO EDITAL E SEUS ANEXOS, CONFORME PREGÃO PRESENCIAL Nº 5.002/2018-CPL/MP/PGJ, NAD Nº 58.2018.DOF.0182634.2017.010974, DESPACHO Nº 174.2018.01AJ-SUBADM.0179168.2017.010974 E DEMAIS DOCUMENTOS PRESENTES NO PI-2017.010974.
</t>
  </si>
  <si>
    <t>2018NE00484</t>
  </si>
  <si>
    <t xml:space="preserve"> RAPHAEL VITORIANO BASTOS</t>
  </si>
  <si>
    <t xml:space="preserve">PAGAMENTO DE DIÁRIAS NO ESTADO, PARA ACOMPANHAR O REMANEJAMENTO E ATIVAÇÃO DA ESTAÇÃO VSAT NA CIDADE DE BOCA DO ACRE, NO PERÍODO DE 07 A 12 DE MAIO DE 2018, CONFORME PORTARIA Nº 0335.2018.SUBADM E FOLHA ESPECIAL DE PAGAMENTO Nº 166/2018.
</t>
  </si>
  <si>
    <t>2018NE00485</t>
  </si>
  <si>
    <t xml:space="preserve">PAGAMENTO DE DIÁRIAS NO ESTADO, PARA REALIZAR SEGURANÇA PESSOAL DO EXMO. SR. PROMOTOR DE JUSTIÇA DR. WESLEI MACHADO, NA CIDADE DE COARI, NO PERÍODO DE 02 A 16 DE MAIO DE 2018, CONFORME PORTARIA Nº 0336.2018.SUBADM E FOLHA ESPECIAL DE PAGAMENTO Nº 167/2018.
</t>
  </si>
  <si>
    <t>2018NE00486</t>
  </si>
  <si>
    <t>2018NE00487</t>
  </si>
  <si>
    <t>2018NE00488</t>
  </si>
  <si>
    <t xml:space="preserve"> MARCOS ANTONIO FERREIRA DA SILVA</t>
  </si>
  <si>
    <t xml:space="preserve">PAGAMENTO DE DIÁRIAS NO ESTADO, PARA REALIZAR LEVANTAMENTO DE INFORMAÇÕES DE CARÁTER SIGILOSO NA COMARCA DE URUCURITUBA, NO PERÍODO DE 07 A 16 DE MAIO DE 2018, CONFORME PORTARIA Nº 0339.2018.SUBADM E FOLHA ESPECIAL DE PAGAMENTO Nº168/2018.
</t>
  </si>
  <si>
    <t>2018NE00489</t>
  </si>
  <si>
    <t xml:space="preserve">PAGAMENTO DE DIÁRIAS NO ESTADO, PARA REALIZAÇÃO DE SERVIÇOS DE MANUTENÇÃO NO PRÉDIO DA PROMOTORIA DE JUSTIÇA DA COMARCA DE BOA VISTA DO RAMOS, NO PERÍODO DE 08 A 13 DE MAIO DE 2018, CONFORME PORTARIA Nº 0340.2018.SUBADM E FOLHA ESPECIAL DE PAGAMENTO Nº 169/2018.
</t>
  </si>
  <si>
    <t>2018NE00490</t>
  </si>
  <si>
    <t xml:space="preserve"> NEYDE REGINA DEMOSTHENES TRINDADE</t>
  </si>
  <si>
    <t xml:space="preserve">PAGAMENTO DE DIÁRIAS FORA DO ESTADO, PARA PARTICIPAR NO CURSO DE NEGÓCIO JURÍDICO PROCESSUAL, NA CIDADE DE BELO HORIZONTE / MG, NOS DIAS 10 E 11 DE MAIO DE 2018, CONFORME PORTARIA Nº 1006.2018.PGJ E FOLHA ESPECIAL DE PAGAMENTO Nº 157/2018.
</t>
  </si>
  <si>
    <t>2018NE00491</t>
  </si>
  <si>
    <t xml:space="preserve"> GEBER MAFRA ROCHA</t>
  </si>
  <si>
    <t xml:space="preserve">PAGAMENTO DE DIÁRIAS FORA DO ESTADO, PARA PARTICIPAR DO II ENCONTRO NACIONAL DO MINISTÉRIO PÚBLICO NO TRIBUNAL DO JÚRI, NA CIDADE DE BRASÍLIA / DF, NOS DIAS 10 E 11 DE MAIO DE 2018, CONFORME PORTARIA Nº 1058.2018.PGJ E FOLHA ESPECIAL DE PAGAMENTO Nº 160/2018.
</t>
  </si>
  <si>
    <t>2018NE00492</t>
  </si>
  <si>
    <t xml:space="preserve"> JOSÉ ROQUE NUNES MARQUES</t>
  </si>
  <si>
    <t xml:space="preserve">PAGAMENTO DE DIÁRIAS FORA DO ESTADO, PARA PARTICIPAR NO CURSO DE NEGÓCIO JURÍDICO PROCESSUAL, NA CIDADE DE BELO HORIZONTE / MG, NOS DIAS 10 E 11 DE MAIO DE 2018, CONFORME PORTARIA Nº 1005.2018.PGJ E FOLHA ESPECIAL DE PAGAMENTO Nº 161/2018.
</t>
  </si>
  <si>
    <t>2018NE00493</t>
  </si>
  <si>
    <t xml:space="preserve"> TELEFONICA BRASIL S.A.</t>
  </si>
  <si>
    <t>CONTRATAÇÃO DE EMPRESA ESPECIALIZADA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 DE JUSTIÇA/ MPAM E SUAS UNIDADES JURISDICIONADAS, PELO PERÍODO DE 12 (DOZE) MESES</t>
  </si>
  <si>
    <t>2018NE00495</t>
  </si>
  <si>
    <t>PRORROGAÇÃO DO CONTRATO ADMINISTRATIVO Nº 010/2017-MP/PGJ, DECORRENTE DO PREGÃO PRESENCIAL Nº 5.003/2017-CPL/MP/PGJ, REFERENTE À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AO MINISTÉRIO PÚBLICO DO ESTADO DO AMAZONAS/ PROCURADORIA-GERAL DE JUSTIÇA ¿ PGJ-AM, NA CIDADE DE MANAUS, PELO PERÍODO DE 12 (DOZE) MESES</t>
  </si>
  <si>
    <t>2018NE00496</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</si>
  <si>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</si>
  <si>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2018NE00497</t>
  </si>
  <si>
    <t>PAGAMENTO DE DIÁRIAS NO ESTADO, PARA PARTICIPAÇÃO EM COMISSÃO ESPECIAL COM O OBJETIVO DE REALIZAR CORREIÇÃO ORDINÁRIA NA PROMOTORIA DE JUSTIÇA DA COMARCA DE BORBA, NO PERÍODO DE 14 A 16 DE MAIO DE 2018, CONFORME PORTARIA Nº 1175.2018.PGJ E FOLHA ESPECIAL DE PAGAMENTO Nº 195/2018</t>
  </si>
  <si>
    <t>2018NE00498</t>
  </si>
  <si>
    <t xml:space="preserve"> DANIEL PRAIA PORTELA DE AGUIAR</t>
  </si>
  <si>
    <t>PAGAMENTO DE DIÁRIAS FORA DO ESTADO, PARA PARTICIPAÇÃO NO CONGRESSO BRASILEIRO DO MINISTÉRIO PÚBLICO DO MEIO AMBIENTE (XVIII CONGRESSO ABRAMPA), NA CIDADE DE PORTO ALEGRE / RS, NO PERÍODO DE 25 A 27 DE ABRIL DE 2018, CONFORME PORTARIA Nº 0323.2018.SUBADM E FOLHA ESPECIAL DE PAGAMENTO Nº 198/2018.</t>
  </si>
  <si>
    <t>2018NE00499</t>
  </si>
  <si>
    <t>PAGAMENTO DE AUXÍLIO-ALIMENTAÇÃO A SERVIDORES CEDIDOS PARA AS PROMOTORIAS DE JUSTIÇA DO INTERIOR DO ESTADO DO AMAZONAS, NO MÊS DE ABRIL DE 2018</t>
  </si>
  <si>
    <t>2018NE00501</t>
  </si>
  <si>
    <t xml:space="preserve"> CEPAM CENTRO DE ESTUDOS DE PSICOLOGIA DO AMAZONAS</t>
  </si>
  <si>
    <t xml:space="preserve">AQUISIÇÃO DE INSTRUMENTAL TÉCNICO PARA SUBSIDIAR ATIVIDADES DESEMPENHADAS POR PROFISSIONAL PSICÓLOGO, LOTADO NO NÚCLEO DE APOIO TÉCNICO - NAT DO MPAM/PGJ, </t>
  </si>
  <si>
    <t>2018NE00502</t>
  </si>
  <si>
    <t xml:space="preserve"> ARMANDO MONTEIRO MAIA FILHO</t>
  </si>
  <si>
    <t>CONTRATAÇÃO DE EMPRESA ESPECIALIZADA PARA PRESTAÇÃO DE SERVIÇOS DE OPERAÇÃO DO SISTEMA DE SOM, POR OCASIÃO DA HOMENAGEM DO DIA DAS MÃES, A SE REALIZAR NO AUDITÓRIO CARLOS ALBERTO BANDEIRA DE ARAÚJO, SEDE DA PGJ/AM, NO DIA 11/05/18, UTILIZANDO ATA DE REGISTRO DE PREÇOS DO PREGÃO ELETRÔNICO Nº. 4.020/2017-CPL/MP/PGJ,</t>
  </si>
  <si>
    <t>2018NE00503</t>
  </si>
  <si>
    <t xml:space="preserve"> EXPANSAO COMUNICACAO VISUAL LTDA</t>
  </si>
  <si>
    <t>AQUISIÇÃO DE PLACAS INFORMATIVAS PARA ATENDER DEMANDA DA OUVIDORIA-GERAL, UTILIZANDO ATA DE REGISTRO DE PREÇOS DO PREGÃO ELETRÔNICO Nº. 4.016/2017-CPL/MP/PGJ</t>
  </si>
  <si>
    <t>2018NE00504</t>
  </si>
  <si>
    <t>AQUISIÇÃO DE PLACAS INFORMATIVAS E DE IDENTIFICAÇÃO PARA ATENDER DEMANDA DA ASSESSORIA DE RELAÇÕES PÚBLICAS E CERIMONIAL - ARPC, UTILIZANDO ATAS DE REGISTRO DE PREÇOS DO PREGÃO ELETRÔNICO Nº. 4.016/2017-CPL/MP/PGJ,</t>
  </si>
  <si>
    <t>2018NE00505</t>
  </si>
  <si>
    <t xml:space="preserve">PAGAMENTO DE AUXÍLIO-ALIMENTAÇÃO AOS MEMBROS E SERVIDORES DA PGJ/AM, NO MÊS DE MAIO DE 2018, </t>
  </si>
  <si>
    <t>2018NE00507</t>
  </si>
  <si>
    <t>2018NE00508</t>
  </si>
  <si>
    <t>2018NE00509</t>
  </si>
  <si>
    <t>PAGAMENTO DE SERVIÇO DE FORNECIMENTO DE ÁGUA E ESGOTO PARA A PROMOTORIA DE JUSTIÇA DE HUMAITÁ/AM, NO MÊS DE ABRIL DE 2018</t>
  </si>
  <si>
    <t>2018NE00510</t>
  </si>
  <si>
    <t>AQUISIÇÃO DE MATERIAL DE INFORMÁTICA, COM RECURSOS ORIUNDOS DO FUNDO DE APOIO DO MINISTÉRIO PÚBLICO DO ESTADO DO AMAZONAS, PARA ATENDER ÀS NECESSIDADES DESTA PGJ/AM, UTILIZANDO ATA DE REGISTRO DE PREÇOS DO PREGÃO ELETRÔNICO Nº. 4.011/2017-CPL/MP/PGJ</t>
  </si>
  <si>
    <t>2018NE00511</t>
  </si>
  <si>
    <t>AQUISIÇÃO DE EQUIPAMENTOS DE INFORMÁTICA, COM RECURSOS ORIUNDOS DO FUNDO DE APOIO DO MINISTÉRIO PÚBLICO DO ESTADO DO AMAZONAS, PARA ATENDER ÀS NECESSIDADES DESTA PGJ/AM, UTILIZANDO ATA DE REGISTRO DE PREÇOS DO PREGÃO ELETRÔNICO Nº. 4.011/2017-CPL/MP/PGJ</t>
  </si>
  <si>
    <t>2018NE00512</t>
  </si>
  <si>
    <t xml:space="preserve"> DISKET COMERCIO DE ARTIGOS PARA INFORMATICA LTDA</t>
  </si>
  <si>
    <t>2018NE00513</t>
  </si>
  <si>
    <t xml:space="preserve">AQUISIÇÃO DE MATERIAL DE INFORMÁTICA, COM RECURSOS ORIUNDOS DO FUNDO DE APOIO DO MINISTÉRIO PÚBLICO DO ESTADO DO AMAZONAS, PARA ATENDER ÀS NECESSIDADES DESTA PGJ/AM, UTILIZANDO ATA DE REGISTRO DE PREÇOS DO PREGÃO ELETRÔNICO Nº. 4.011/2017-CPL/MP/PGJ, CONFORME NAD Nº </t>
  </si>
  <si>
    <t>2018NE00514</t>
  </si>
  <si>
    <t>NT-NERIAH TECNOLOGIA EIRELI</t>
  </si>
  <si>
    <t>2018NE00515</t>
  </si>
  <si>
    <t xml:space="preserve"> JOAO RIBEIRO GUIMARAES</t>
  </si>
  <si>
    <t>PAGAMENTO DE DIÁRIAS NO ESTADO, PARA ATUAR NAS AUDIÊNCIAS REFERENTES AOS AUTOS DOS PROCESSOS Nº 00000013-69.2018.8.04.6600 E 0000173-36.2014.8.04.6601, EM TRÂMITE NA COMARCA DE RIO PRETO DA EVA, NOS DIAS 17 E 18 DE MAIO DE 2018,</t>
  </si>
  <si>
    <t>2018NE00516</t>
  </si>
  <si>
    <t xml:space="preserve">PAGAMENTO DE AUXÍLIO-ALIMENTAÇÃO A SERVIDORES CEDIDOS PARA AS PROMOTORIAS DE JUSTIÇA DO INTERIOR DO ESTADO DO AMAZONAS, NO MÊS DE ABRIL DE 2018, </t>
  </si>
  <si>
    <t>2018NE00517</t>
  </si>
  <si>
    <t xml:space="preserve"> F A LIMA INFORMATICA </t>
  </si>
  <si>
    <t>AQUISIÇÃO DE MATERIAIS E ACESSÓRIOS DE REDE, DE TELEFONIA, EQUIPAMENTOS E FERRAMENTAS, PARA MANUTENÇÃO E SUPORTE EM INFORMÁTICA, PARA ATENDER ÀS NECESSIDADES DA PGJ/AM, UTILIZANDO ATA DE REGISTRO DE PREÇOS DO PREGÃO ELETRÔNICO Nº. 4.025/2017-CPL/MP/PGJ</t>
  </si>
  <si>
    <t>2018NE00518</t>
  </si>
  <si>
    <t>2018NE00519</t>
  </si>
  <si>
    <t xml:space="preserve"> INFRACOMIX COMERCIO E SERVICOS DE INFORMATICA EIRELI </t>
  </si>
  <si>
    <t>2018NE00520</t>
  </si>
  <si>
    <t>2018NE00521</t>
  </si>
  <si>
    <t xml:space="preserve"> VIVIANE APARECIDA MASSERA RODRIGUES</t>
  </si>
  <si>
    <t>2018NE00522</t>
  </si>
  <si>
    <t xml:space="preserve"> TOYOTA DO BRASIL LTDA</t>
  </si>
  <si>
    <t>AQUISIÇÃO DE VEÍCULOS AUTOMOTORES NOVOS (ZERO QUILÔMETRO), VISANDO À CONTINUAÇÃO DA RENOVAÇÃO DA FROTA OFICIAL DESTE PARQUET, A FIM DE ATENDER ÀS NECESSIDADES DESTA PROCURADORIA-GERAL DE JUSTIÇA / MINISTÉRIO PÚBLICO DO ESTADO DO AMAZONAS, CONFORME PREGÃO ELETRÔNICO Nº 4.003/2018-CPL/MP/PGJ</t>
  </si>
  <si>
    <t>2018NE00523</t>
  </si>
  <si>
    <t xml:space="preserve"> VEBRASIL EIRELI</t>
  </si>
  <si>
    <t>2018NE00524</t>
  </si>
  <si>
    <t>AQUISIÇÃO DE SCANNERS COM RECURSOS ORIUNDOS DO FUNDO DE APOIO DO MINISTÉRIO PÚBLICO DO ESTADO DO AMAZONAS (FAMP), UTILIZANDO ATA DE REGISTRO DE PREÇOS DO PREGÃO ELETRÔNICO Nº 4.021/2017-CPL/MP/PGJ</t>
  </si>
  <si>
    <t>2018NE00525</t>
  </si>
  <si>
    <t xml:space="preserve"> DANIEL LEITE BRITO</t>
  </si>
  <si>
    <t>PAGAMENTO DE DIÁRIAS FORA DO ESTADO, PARA PARTICIPAÇÃO DO 2º ENCONTRO NACIONAL DO COMITÊ INSTITUCIONAL DE RECUPERAÇÃO DE ATIVOS (CIRA), NA CIDADE DE JOÃO PESSOA / PB, NOS DIAS 14 E 15 DE JUNHO DE 2018</t>
  </si>
  <si>
    <t>2018NE00526</t>
  </si>
  <si>
    <t xml:space="preserve"> LUIZ ALBERTO D DE VASCONCELOS</t>
  </si>
  <si>
    <t xml:space="preserve">PAGAMENTO DE DIÁRIAS FORA DO ESTADO, PARA PARTICIPAÇÃO DO 2º ENCONTRO NACIONAL DO COMITÊ INSTITUCIONAL DE RECUPERAÇÃO DE ATIVOS (CIRA), NA CIDADE DE JOÃO PESSOA / PB, NOS DIAS 14 E 15 DE JUNHO DE 2018, </t>
  </si>
  <si>
    <t>2018NE00527</t>
  </si>
  <si>
    <t>PAGAMENTO DE DIÁRIAS NO ESTADO, PARA ATUAÇÃO NAS AUDIÊNCIAS PAUTADAS NA PROMOTORIA DE JUSTIÇA DA COMARCA DE CARAUARI, NO PERÍODO DE 16 A 18 DE MAIO DE 2018,</t>
  </si>
  <si>
    <t>2018NE00528</t>
  </si>
  <si>
    <t xml:space="preserve"> JOSE MARCELO DE SOUZA TEIXEIRA</t>
  </si>
  <si>
    <t>PAGAMENTO DE DIÁRIAS NO ESTADO, PARA FAZER A SEGURANÇA PESSOAL DO EXMO. SR. PROMOTOR DE JUSTIÇA DR. GERSON DE CASTRO COELHO, NA CIDADE DE IRANDUBA, NOS DIAS 09 E 10 DE MAIO DE 2018,</t>
  </si>
  <si>
    <t>2018NE00529</t>
  </si>
  <si>
    <t xml:space="preserve"> CARDOSO INDUSTRIA COMERCIO E SERVICOS DE EXTINTORES DE INCENDIO EIRELI </t>
  </si>
  <si>
    <t>PRESTAÇÃO DE SERVIÇOS DE CARGA E MANUTENÇÃO NÍVEL 2, EM EXTINTORES DE INCÊNDIO, PARA ATENDER ÀS DEMANDAS DA PROCURADORIA-GERAL DE JUSTIÇA/ MINISTÉRIO PÚBLICO DO ESTADO DO AMAZONAS,</t>
  </si>
  <si>
    <t>2018NE00530</t>
  </si>
  <si>
    <t xml:space="preserve"> EFIRE MANUTENÇAO DE EQUIPAMENTOS CONTRA INCENDIO LTDA  EPP</t>
  </si>
  <si>
    <t>AQUISIÇÃO DE EXTINTORES DE INCÊNDIO, PARA ATENDER ÀS DEMANDAS DA PROCURADORIA-GERAL DE JUSTIÇA/ MINISTÉRIO PÚBLICO DO ESTADO DO AMAZONAS</t>
  </si>
  <si>
    <t>2018NE00531</t>
  </si>
  <si>
    <t xml:space="preserve"> ASSOCIAÇAO BRASILEIRA DOS MEMBROS DO MINISTERIO PUBLICO DO MEIO AMBIENTE</t>
  </si>
  <si>
    <t>INSCRIÇÃO DO SERVIDOR DANIEL PRAIA PORTELA DE AGUIAR, AGENTE TÉCNICO ENGENHEIRO FLORESTAL, LOTADO NO NÚCLEO DE APOIO TÉCNICO - NAT, NO XVIII CONGRESSO BRASILEIRO DO MINISTÉRIO PÚBLICO DO MEIO AMBIENTE, PROMOVIDO PELA ASSOCIAÇÃO BRASILEIRA DOS MEMBROS DO MINISTÉRIO PÚBLICO DE MEIO AMBIENTE - ABRAMPA, NA CIDADE DE PORTO ALEGRE / RS</t>
  </si>
  <si>
    <t>2018NE00532</t>
  </si>
  <si>
    <t xml:space="preserve">CONVÊNIO ENTRE O MINISTÉRIO PÚBLICO DO ESTADO DO AMAZONAS E A PREFEITURA MUNICIPAL DE CANUTAMA, VISANDO À CESSÃO DE SERVIDORES MUNICIPAIS PARA ATUAREM NA PROMOTORIA DE JUSTIÇA DA COMARCA DO REFERIDO MUNICÍPIO, POR UM PERÍODO DE 12 (DOZE) MESES, </t>
  </si>
  <si>
    <t>2018NE00533</t>
  </si>
  <si>
    <t xml:space="preserve">CONVÊNIO ENTRE O MINISTÉRIO PÚBLICO DO ESTADO DO AMAZONAS E A PREFEITURA MUNICIPAL DE ALVARÃES, VISANDO À CESSÃO DE SERVIDORES MUNICIPAIS PARA ATUAREM NA PROMOTORIA DE JUSTIÇA DA COMARCA DO REFERIDO MUNICÍPIO, POR UM PERÍODO DE 12 (DOZE) MESES, </t>
  </si>
  <si>
    <t>2018NE00534</t>
  </si>
  <si>
    <t>CONVÊNIO ENTRE O MINISTÉRIO PÚBLICO DO ESTADO DO AMAZONAS E A PREFEITURA MUNICIPAL DE LÁBREA, VISANDO À CESSÃO DO SERVIDOR ELIANDRO MENEZES MAIA, PARA ATUAR NA PROMOTORIA DE JUSTIÇA DA COMARCA DO REFERIDO MUNICÍPIO, POR UM PERÍODO DE 12 (DOZE) MESES,</t>
  </si>
  <si>
    <t>2018NE00535</t>
  </si>
  <si>
    <t>PAGAMENTO DE SERVIÇO DE FORNECIMENTO DE ÁGUA E ESGOTO PARA AS PROMOTORIAS DE JUSTIÇA NOS MUNICÍPIOS DO INTERIOR DO ESTADO DO AMAZONAS, NO MÊS DE MAIO/2018</t>
  </si>
  <si>
    <t>2018NE00536</t>
  </si>
  <si>
    <t>PAGAMENTO DE DIÁRIAS NO ESTADO, PARA ALOCAÇÃO DOS MOBILIÁRIOS E REGISTRO DE BENS DE INFORMÁTICA, SEGURANÇA E REFRIGERAÇÃO, FORNECIDOS PELA EMPRESA CONSTRUTORA, NA CIDADE DE BOCA DO ACRE, NO PERÍODO DE 21 A 26 DE MAIO DE 2018,</t>
  </si>
  <si>
    <t>2018NE00537</t>
  </si>
  <si>
    <t xml:space="preserve"> DELCIDES MENDES DA SILVA JUNIOR</t>
  </si>
  <si>
    <t>2018NE00538</t>
  </si>
  <si>
    <t>PAGAMENTO DE DIÁRIAS FORA DO ESTADO, PARA PARTICIPAÇÃO NA REUNIÃO ORDINÁRIA DO CONSELHO NACIONAL DE PROCURADORES-GERAIS DO MINISTÉRIO PÚBLICO DOS ESTADOS E DA UNIÃO (CNPG), NA CIDADE DE BRASÍLIA / DF, NOS DE 21 E 22 DE MAIO DE 2018</t>
  </si>
  <si>
    <t>2018NE00539</t>
  </si>
  <si>
    <t xml:space="preserve"> SHEYLA ANDRADE DOS SANTOS</t>
  </si>
  <si>
    <t xml:space="preserve">PAGAMENTO DE DIÁRIAS FORA DO ESTADO, PARA PARTICIPAR DO XVI CONGRESSO NACIONAL DO DIREITO DO CONSUMIDOR, BEM COMO DA ASSEMBLEIA GERAL EXTRAORDINÁRIA DA MPCON - ASSOCIAÇÃO NACIONAL DO MINISTÉRIO PÚBLICO DO CONSUMIDOR, NA CIDADE DE SÃO PAULO / SP, NO PERÍODO DE 21 A 23 DE MAIO DE 2018, </t>
  </si>
  <si>
    <t>2018NE00540</t>
  </si>
  <si>
    <t xml:space="preserve"> REINALDO ALBERTO NERY DE LIMA</t>
  </si>
  <si>
    <t>PAGAMENTO DE DIÁRIAS FORA DO ESTADO, PARA ACOMPANHAR O PROCURADOR-GERAL DO ESTADO DO AMAZONAS NA REUNIÃO ORDINÁRIA DO CONSELHO NACIONAL DE PROCURADORES-GERAIS DO MINISTÉRIO PÚBLICO DOS ESTADOS E DA UNIÃO - CNPG, BEM COMO TRATAR DE ASSUNTOS DE INTERESSE INSTITUCIONAL JUNTO AO CONSELHO NACIONAL DO MINISTÉRIO PÚBLICO (CNMP), NA CIDADE DE BRASÍLIA / DF,</t>
  </si>
  <si>
    <t>2018NE00541</t>
  </si>
  <si>
    <t xml:space="preserve"> ZENITE INFORMAÇAO E CONSULTORIA S/A</t>
  </si>
  <si>
    <t>INSCRIÇÃO DE SERVIDORES DA ÁREA ADMINISTRATIVA DESTA PGJ/MPAM NO CURSO "COMO ELABORAR A PLANILHA DE FORMAÇÃO DE PREÇOS DE ACORDO COM A NOVA IN Nº 05/17 E COMO JULGAR A LICITAÇÃO PARA A CONTRATAÇÃO DOS SERVIÇOS CONTÍNUOS", PROMOVIDO PELA EMPRESA ZÊNITE INFORMAÇÃO E CONSULTORIA S.A., NA CIDADE DE MANAUS / AM, NOS DIAS 04, 05 E 06 DE JUNHO DE 2018,</t>
  </si>
  <si>
    <t>2018NE00542</t>
  </si>
  <si>
    <t xml:space="preserve"> CREATECH COMERCIO E SOLUCOES CORPORATIVAS EIRELI </t>
  </si>
  <si>
    <t xml:space="preserve">AQUISIÇÃO DE SCANNERS COM RECURSOS ORIUNDOS DO FUNDO DE APOIO DO MINISTÉRIO PÚBLICO DO ESTADO DO AMAZONAS, UTILIZANDO ATA DE REGISTRO DE PREÇOS DO PREGÃO ELETRÔNICO Nº 4.021/2017-CPL/MP/PGJ, </t>
  </si>
  <si>
    <t>2018NE00543</t>
  </si>
  <si>
    <t xml:space="preserve"> JULEAN DECORAÇOES LTDA  ME</t>
  </si>
  <si>
    <t xml:space="preserve">CONTRATAÇÃO DE EMPRESA ESPECIALIZADA PARA REALIZAR SERVIÇO DE MANUTENÇÃO E REMANEJAMENTO DE PERSIANAS, UTILIZANDO ATA DE REGISTRO DE PREÇOS DO PREGÃO ELETRÔNICO Nº. 4.009/2017-CPL/MP/PGJ, </t>
  </si>
  <si>
    <t>2018NE00544</t>
  </si>
  <si>
    <t>PAGAMENTO DE ENCARGO PATRONAL SOBRE SERVIÇO PRESTADO PELO SR. MARLISON BARRAL DE AZEVEDO, QUE MINISTROU O CURSO BÁSICO ESPECÍFICO DE LIBRAS, DESTINADO A MEMBROS E SERVIDORES DO MP/AM, NO PERÍODO DE DEZEMBRO DE 2017 A MARÇO DE 2018</t>
  </si>
  <si>
    <t>2018NE00545</t>
  </si>
  <si>
    <t>PAGAMENTO DE CONCESSÃO DE SUPRIMENTO DE FUNDOS PARA COBERTURA DE DESPESAS DE PEQUENO VULTO COM OUTROS SERVIÇOS DE TERCEIROS - PESSOA JURÍDICA,</t>
  </si>
  <si>
    <t>2018NE00546</t>
  </si>
  <si>
    <t xml:space="preserve"> SERVIX INFORMATICA LTDA</t>
  </si>
  <si>
    <t xml:space="preserve">ADESÃO À ATA DE REGISTRO DE PREÇOS Nº 06/2018-TJ/AM (DOC. SEI Nº 0175029), DATADA DE 08.03.2018, INSTRUMENTO ESSE ORIGINÁRIO DO PREGÃO ELETRÔNICO Nº 068/2017-TJAM, VISANDO AO FORNECIMENTO E INSTALAÇÃO DE SOLUÇÃO DE INFRAESTRUTURA HIPERCONVERGENTE, </t>
  </si>
  <si>
    <t>2018NE00548</t>
  </si>
  <si>
    <t>2018NE00549</t>
  </si>
  <si>
    <t>2018NE00550</t>
  </si>
  <si>
    <t>2018NE00551</t>
  </si>
  <si>
    <t>2018NE00552</t>
  </si>
  <si>
    <t>2018NE00553</t>
  </si>
  <si>
    <t>2018NE00554</t>
  </si>
  <si>
    <t>2018NE00555</t>
  </si>
  <si>
    <t>2018NE00556</t>
  </si>
  <si>
    <t>2018NE00557</t>
  </si>
  <si>
    <t>2018NE00558</t>
  </si>
  <si>
    <t>2018NE00559</t>
  </si>
  <si>
    <t>2018NE00560</t>
  </si>
  <si>
    <t>2018NE00561</t>
  </si>
  <si>
    <t>2018NE00562</t>
  </si>
  <si>
    <t>2018NE00563</t>
  </si>
  <si>
    <t>2018NE00564</t>
  </si>
  <si>
    <t>2018NE00565</t>
  </si>
  <si>
    <t>2018NE00566</t>
  </si>
  <si>
    <t>2018NE00567</t>
  </si>
  <si>
    <t>2018NE00568</t>
  </si>
  <si>
    <t>2018NE00569</t>
  </si>
  <si>
    <t>2018NE00570</t>
  </si>
  <si>
    <t>2018NE00571</t>
  </si>
  <si>
    <t>INSS FOLHA DE PAGAMENTO</t>
  </si>
  <si>
    <t>2018NE00572</t>
  </si>
  <si>
    <t xml:space="preserve">PAE-JUROS ATIVO
</t>
  </si>
  <si>
    <t>2018NE00573</t>
  </si>
  <si>
    <t>2018NE00574</t>
  </si>
  <si>
    <t>INATIVO - JUROS ANUÊNIO</t>
  </si>
  <si>
    <t>2018NE00575</t>
  </si>
  <si>
    <t>2018NE00576</t>
  </si>
  <si>
    <t xml:space="preserve">PAGAMENTO DE DIÁRIAS NO ESTADO, PARA REALIZAR MOVIMENTAÇÃO E INSTALAÇÃO DOS EQUIPAMENTOS DE INFORMÁTICA DO FÓRUM PARA A NOVA SEDE DA PROMOTORIA DE JUSTIÇA DA COMARCA DE BOCA DO ACRE, NO PERÍODO DE 23 A 25 DE MAIO DE 2018, </t>
  </si>
  <si>
    <t>2018NE00577</t>
  </si>
  <si>
    <t xml:space="preserve"> OTAVIO DE SOUZA GOMES</t>
  </si>
  <si>
    <t xml:space="preserve">PAGAMENTO DE DIÁRIAS FORA DO ESTADO, PARA PARTICIPAR DO XIV CONGRESSO NACIONAL DO DIREITO DO CONSUMIDOR, BEM COMO DA ASSEMBLEIA GERAL EXTRAORDINÁRIA DA MPCON - ASSOCIAÇÃO NACIONAL DO MINISTÉRIO PÚBLICO DO CONSUMIDOR, NA CIDADE DE SÃO PAULO / SP, </t>
  </si>
  <si>
    <t>2018NE00578</t>
  </si>
  <si>
    <t>PAGAMENTO DE DIÁRIAS NO ESTADO, PARA TOMADA DE PROVIDÊNCIAS RELACIONADAS A INAUGURAÇÃO DA SEDE PRÓPRIA DAS PROMOTORIAS DE JUSTIÇA DA COMARCA DE BOCA DO ACRE, NO PERÍODO DE 26 A 29 DE MAIO DE 2018,</t>
  </si>
  <si>
    <t>2018NE00579</t>
  </si>
  <si>
    <t xml:space="preserve"> NELSON LOBO DE ALMEIDA</t>
  </si>
  <si>
    <t xml:space="preserve">PAGAMENTO DE DIÁRIAS NO ESTADO, PARA TOMADA DE PROVIDÊNCIAS RELACIONADAS A INAUGURAÇÃO DA SEDE PRÓPRIA DAS PROMOTORIAS DE JUSTIÇA DA COMARCA DE BOCA DO ACRE, NO PERÍODO DE 26 A 29 DE MAIO DE 2018, </t>
  </si>
  <si>
    <t>2018NE00580</t>
  </si>
  <si>
    <t xml:space="preserve"> TEREZA BEATRIZ BARBOSA DE OLIVEIRA</t>
  </si>
  <si>
    <t xml:space="preserve">PAGAMENTO DE DIÁRIAS NO ESTADO, PARA TOMADA DE PROVIDÊNCIAS RELACIONADAS A INAUGURAÇÃO DA SEDE PRÓPRIA DAS PROMOTORIAS DE JUSTIÇA DA COMARCA DE BOCA DO ACRE, EM 26 DE MAIO DE 2018, </t>
  </si>
  <si>
    <t>2018NE00581</t>
  </si>
  <si>
    <t>2018NE00582</t>
  </si>
  <si>
    <t>2018NE00583</t>
  </si>
  <si>
    <t>2018NE00584</t>
  </si>
  <si>
    <t>2018NE00585</t>
  </si>
  <si>
    <t xml:space="preserve"> LICITARE PRODUTOS MATERIAIS E SERVIÇOS LTDA </t>
  </si>
  <si>
    <t>PAGAMENTO DAS NOTAS DE EMPENHO 2015NE00071 (R$ 711,40) E 2015NE01089 (R$ 2.592,60), REFERENTES A MATERIAL ELÉTRICO E ELETRÔNICO ADQUIRIDOS EM 2015, CUJOS PEDIDOS DE PAGAMENTO NÃO FORAM REALIZADOS TEMPESTIVAMENTE</t>
  </si>
  <si>
    <t>2018NE00586</t>
  </si>
  <si>
    <t>2018NE00587</t>
  </si>
  <si>
    <t>2018NE00588</t>
  </si>
  <si>
    <t>2018NE00589</t>
  </si>
  <si>
    <t>2018NE00590</t>
  </si>
  <si>
    <t>2018NE00591</t>
  </si>
  <si>
    <t>2018NE00592</t>
  </si>
  <si>
    <t>2018NE00593</t>
  </si>
  <si>
    <t>2018NE00594</t>
  </si>
  <si>
    <t>CELEBRAÇÃO DE CONVÊNIO ENTRE O MINISTÉRIO PÚBLICO DO ESTADO DO AMAZONAS E A PREFEITURA DE TEFÉ, REFERENTE À CESSÃO DE SERVIDORES MUNICIPAIS PARA ATUAREM NA PROMOTORIA DE JUSTIÇA DA COMARCA DO REFERIDO MUNICÍPIO, PELO PERÍODO DE 12 MESES</t>
  </si>
  <si>
    <t>2018NE00595</t>
  </si>
  <si>
    <t>PAE JUROS INATIVOS</t>
  </si>
  <si>
    <t>2018NE00596</t>
  </si>
  <si>
    <t>2018NE00597</t>
  </si>
  <si>
    <t>2018NE00598</t>
  </si>
  <si>
    <t>2018NE00599</t>
  </si>
  <si>
    <t xml:space="preserve">REFERENTE AO 9º TERMO ADITIVO AO CONVÊNIO Nº 002/2016, PARA EXECUÇÃO E MANUTENÇÃO DO PROGRAMA DE PROTEÇÃO A VÍTIMAS E TESTEMUNHAS AMEAÇADAS (PROVITA) NO ESTADO DO AMAZONAS, NOS MESES DE ABRIL E MAIO DE 2018, </t>
  </si>
  <si>
    <t>2018NE00600</t>
  </si>
  <si>
    <t>PRORROGAÇÃO DE CONVÊNIO 010/2017-MP/PGJ PARA CESSÃO DE SERVIDORES MUNICIPAIS, PARA
ATUAREM NAS PROMOTORIAS DE JUSTIÇA DA COMARCA DE HUMAITÁ, PELO PERÍODO DE 12 (DOZE)
MESES, CONFORME NAD Nº 54.2018.DOF.0179114.2018.001819, DESPACHO Nº 152.2018.02AJSUBADM.
0195748.2018.001819 E DEMAIS DOCUMENTOS PRESENTES NO PI-2018.001819.</t>
  </si>
  <si>
    <t>2018NE00601</t>
  </si>
  <si>
    <t>1º TERMO ADITIVO AO CONTRATO ADMINISTRATIVO Nº 016/2017-MP/PGJ, DECORRENTE DO PREGÃO 
ELETRÔNICO Nº 4.018/2017-CPL/MP/PGJ, REFERENTE À PRESTAÇÃO DE SERVIÇOS DE CONECTIVIDADE
PONTO A PONTO EM FIBRA ÓPTICA, ATRAVÉS DE CONEXÃO ENTRE REDES DE DADOS NAS PONTAS A E
B, NAS UNIDADES JURISDICIONADAS DE BOCA DO ACRE E COARI, CONFORME NAD Nº
92.2018.DOF.0195118.2018.004934 E DESPACHO Nº 151.2018.02AJ-SUBADM.0195618.2018.004934.</t>
  </si>
  <si>
    <t>2018NE00602</t>
  </si>
  <si>
    <t xml:space="preserve"> SARACURA CONSTRUCAO LIMITADA</t>
  </si>
  <si>
    <t>CONTRATAÇÃO DE EMPRESA ESPECIALIZADA NA PRESTAÇÃO DE SERVIÇOS DE ENGENHARIA
ELÉTRICA E EQUIPAMENTOS ENERGÉTICOS, PARA REALIZAÇÃO DE DIAGNÓSTICO E MANUTENÇÃO
PRÉVIA DOS GRUPOS GERADORES E SUBESTAÇÕES DIMENSIONADOS PARA FUNCIONAMENTO NOS
EDIFÍCIOS SEDE E ADMINISTRATIVO DA PGJ/AM, CONFORME NAD Nº 93.2018.DOF.0195497.2017.013643,
DESPACHO Nº 167.2018.02AJ-SUBADM.0197411.2017.013643 E DEMAIS DOCUMENTOS PRESENTES NO PI-
2017.013643.</t>
  </si>
  <si>
    <t>2018NE00603</t>
  </si>
  <si>
    <t xml:space="preserve"> CLAÚDIO SÉRGIO TANAJURA SAMPAIO</t>
  </si>
  <si>
    <t>PAGAMENTO DE DIÁRIAS FORA DO ESTADO, PARA PARTICIPAR DO CURSO ESPECIAL DE INTELIGÊNCIA
PARA O MINISTÉRIO PÚBLICO, A SER REALIZADO NA SEDE DA ESCOLA DE INTELIGÊNCIA MILITAR DO
EXÉRCITO (ESIMEX), NA IDADE DE BRASÍLIA / DF, NO PERÍODO DE 04 A 15 DE JUNHO DE 2018,
CONFORME PORTARIA Nº 1296.2018.PGJ E FOLHA ESPECIAL DE PAGAMENTO Nº 205/2018.</t>
  </si>
  <si>
    <t>2018NE00604</t>
  </si>
  <si>
    <t>PAGAMENTO DE DIÁRIAS NO ESTADO, PARA REALIZAÇÃO DE LEVANTAMENTO DE INFORMAÇÕES DE 
CARÁTER SIGILOSO, NA CIDADE DE COARI, NO PERÍODO DE 17 A 26 DE MAIO DE 2018, CONFORME
PORTARIA Nº 0433.2018.SUBADM E FOLHA ESPECIAL DE PAGAMENTO Nº 218/2018.</t>
  </si>
  <si>
    <t>2018NE00605</t>
  </si>
  <si>
    <t>PAGAMENTO DE DIÁRIAS NO ESTADO, PARA DAR PROSSEGUIMENTO À SEGURANÇA PESSOAL DO EXMO. SR. PROMOTOR DE JUSTIÇA DR. WESLEI MACHADO, NAS CIDADES DE COARI E CODAJÁS, A
PARTIR DO DIA 17 DE MAIO DE 2018, CONFORME PORTARIA Nº 0419.2018.SUBADM E FOLHA ESPECIAL
DE PAGAMENTO Nº 219/2018.</t>
  </si>
  <si>
    <t>2018NE00606</t>
  </si>
  <si>
    <t>2018NE00607</t>
  </si>
  <si>
    <t>PAGAMENTO DE DIÁRIAS NO ESTADO, PARA REALIZAÇÃO DE SERVIÇOS DE MANUTENÇÃO NO PRÉDIO 
DA PROMOTORIA DE JUSTIÇA DA COMARCA DE TEFÉ, NO PERÍODO DE 04 A 10 DE JUNHO DE 2018,
CONFORME PORTARIA Nº 0436.2018.SUBADM E FOLHA ESPECIAL DE PAGAMENTO Nº 220/2018.</t>
  </si>
  <si>
    <t>2018NE00608</t>
  </si>
  <si>
    <t xml:space="preserve"> MOVENORTE COMERCIO E REPRESENTACOES LTDA</t>
  </si>
  <si>
    <t>AQUISIÇÃO DE QUADROS BRANCOS PARA USO DAS EQUIPES DE SERVIÇO SOCIAL E PSICOLOGIA DO PROGRAMA RECOMEÇAR - PGJ/MPAM, CONFORME NAD Nº 87.2018.DOF.0193367.2018.004820,
DESPACHO Nº 158.2018.02AJ-SUBADM.0196278.2018.004820 E DEMAIS DOCUMENTOS PRESENTES NO PI-
2018.004820.</t>
  </si>
  <si>
    <t>2018NE00609</t>
  </si>
  <si>
    <t xml:space="preserve"> ANTONIO RODRIGUES CIA LTDA</t>
  </si>
  <si>
    <t>AQUISIÇÃO DE 02 (DUAS) SMART TVS DE LED DE 40 POLEGADAS COM SUPORTE METÁLICO PARA 
PAREDE, DESTINADAS AO POSTO DE ATENÇÃO AOS APOSENTADOS E PENSIONISTAS - PAAP E À
COORDENAÇÃO DAS PROMOTORIAS DE PROTEÇÃO E DEFESA DO CONSUMIDOR - CAO-PDC DESTA
PGJ/ MPAM, CONFORME NAD Nº 89.2018.DOF.0193457.2017.011465, DESPACHO Nº 156.2018.02AJSUBADM.
0196100.2017.011465 E DEMAIS DOCUMENTOS PRESENTES NO PI-2017.011465.</t>
  </si>
  <si>
    <t>2018NE00610</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</si>
  <si>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</si>
  <si>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2018NE00611</t>
  </si>
  <si>
    <t>PAGAMENTO DE DIÁRIAS NO ESTADO PARA REALIZAR A SEGURANÇA PESSOAL DAS EXMAS. SRAS. 
PROMOTORAS DE JUSTIÇA DRA. MARINA CAMPOS MACIEL E DRA. NATALIE DEL CARMEN RODRIGUES
DE CARVALHO MARANHÃO, NA CIDADE DE TEFÉ, NO PERÍODO DE 01 A 15 DE JUNHO DE 2018,
CONFORME PORTARIA Nº 0440.2018.SUBADM E FOLHA ESPECIAL DE PAGAMENTO Nº 221/2018.</t>
  </si>
  <si>
    <t>2018NE00612</t>
  </si>
  <si>
    <t>PAGAMENTO DE DIÁRIAS NO ESTADO, PARA VERIFICAR A ORIGEM DA FALHA DE CONECTIVIDADE DA 
ESTAÇÃO VSAT, NA PROMOTORIA DE JUSTIÇA DE CAREIRO DA VÁRZEA, NO DIA 06 DE JUNHO DE 2018,
CONFORME PORTARIA Nº 0445.2018.SUBADM E FOLHA ESPECIAL DE PAGAMENTO Nº 222/2018.
DIÁRIA</t>
  </si>
  <si>
    <t>2018NE00613</t>
  </si>
  <si>
    <t>PAGAMENTO DE DIÁRIAS FORA DO ESTADO, PARA PARTICIPAR DA 122ª REUNIÃO ORDINÁRIA DO
CONSELHO NACIONAL DOS CORREGEDORES-GERAIS DO MINISTÉRIO PÚBLICO DOS ESTADOS E DA
UNIÃO, NA CIDADE DE ARACAJU / SE, NO DIA 24 DE MAIO DE 2018, CONFORME PORTARIA Nº
1423.2018.PGJ E FOLHA ESPECIAL DE PAGAMENTO Nº 200/2018.</t>
  </si>
  <si>
    <t>2018NE00615</t>
  </si>
  <si>
    <t>PAGAMENTO DE DIÁRIAS NO ESTADO, PARA REALIZAÇÃO DE INSPEÇÃO NA PROMOTORIA DE JUSTIÇA DA COMARCA DE LÁBREA, NO PERÍODO DE 04 A 06 DE JUNHO DE 2018, CONFORME PORTARIA
1304.2018.PGJ E FOLHA ESPECIAL DE PAGAMENTO Nº 202/2018.</t>
  </si>
  <si>
    <t>2018NE00616</t>
  </si>
  <si>
    <t>2018NE00617</t>
  </si>
  <si>
    <t xml:space="preserve"> TALITA LIMA LEITE</t>
  </si>
  <si>
    <t>PAGAMENTO DE DIÁRIAS NO ESTADO, PARA REALIZAÇÃO DE INSPEÇÃO NA PROMOTORIA DE JUSTIÇA DA COMARCA DE LÁBREA, NO PERÍODO DE 04 A 06 DE JUNHO DE 2018, CONFORME PORTARIA
1425.2018.PGJ E FOLHA ESPECIAL DE PAGAMENTO Nº 202/2018.</t>
  </si>
  <si>
    <t>2018NE00618</t>
  </si>
  <si>
    <t xml:space="preserve"> SARAH PIRANGY DE SOUZA</t>
  </si>
  <si>
    <t>PAGAMENTO DE DIÁRIAS FORA DO ESTADO, PARA PARTICIPAR DO ENCONTRO NACIONAL DOS
PROGRAMAS DE PROTEÇÃO A VÍTIMAS E TESTEMUNHAS (PROVITA), NA CONFEDERAÇÃO NACIONAL
DOS TRABALHADORES NO COMÉRCIO (CNTC), NA CIDADE DE BRASÍLIA / DF, NO PERÍODO DE 05 A 08 DE
JUNHO DE 2018, CONFORME PORTARIA Nº 1478.2018.PGJ E FOLHA ESPECIAL DE PAGAMENTO Nº
224/2018.</t>
  </si>
  <si>
    <t>2018NE00619</t>
  </si>
  <si>
    <t>PAGAMENTO DE DIÁRIAS FORA DO ESTADO, PARA PARTICIPAR DO CURSO DE DESENVOLVIMENTO DE 
TÉCNICAS DE INVESTIGAÇÃO POR MEIO DE UTILIZAÇÃO DE FERRAMENTAS DIGITAIS E DA TECNOLOGIA DA INFORMAÇÃO, NA CIDADE DE BRASÍLIA / DF, NO PERÍODO DE 05 A 07 DE JUNHO DE 2018, CONFORME PORTARIA Nº 1405.2018.PGJ E FOLHA ESPECIAL DE PAGAMENTO Nº 225/2018.</t>
  </si>
  <si>
    <t>2018NE00620</t>
  </si>
  <si>
    <t>PAGAMENTO DE DIÁRIAS NO ESTADO, PARA ATUAR NA PROMOTORIA DE JUSTIÇA DA COMARCA DE 
CARAUARI, NAS AUDIÊNCIAS PAUTADAS E NA PRÁTICA DE ATOS PROCESSUAIS E EXTRAJUDICIAIS, NO PERÍODO DE 04 A 07 DE JUNHO DE 2018, CONFORME PORTARIA Nº 1477.2018.PGJ E FOLHA ESPECIAL DE
PAGAMENTO Nº 226/2018.</t>
  </si>
  <si>
    <t>2018NE00621</t>
  </si>
  <si>
    <t>PAGAMENTO DE DIÁRIAS NO ESTADO, PARA PARTICIPAR DA AUDIÊNCIA REFERENTE AOS AUTOS DO 
PROCESSO Nº 0000517-46.2014.8.04.2000 (JECRIM), EM TRÂMITE NA COMARCA DE ALVARÃES, A SER
REALIZADA NO DIA 11/06/2018, ÀS 11H, CONFORME PORTARIA Nº 1376.2018.PGJ E FOLHA ESPECIAL DE
PAGAMENTO Nº 217/2018.</t>
  </si>
  <si>
    <t>2018NE00622</t>
  </si>
  <si>
    <t>PAGAMENTO DE DIÁRIAS NO ESTADO, PARA PARTICIPAR DA INAUGURAÇÃO DA SEDE DA PROMOTORIA DE JUSTIÇA NA COMARCA DE BOCA DO ACRE, NO DIA 28/05/2018, CONFORME PORTARIA Nº 1509.2018.PGJ E FOLHA ESPECIAL DE PAGAMENTO Nº 227/2018.</t>
  </si>
  <si>
    <t>2018NE00623</t>
  </si>
  <si>
    <t xml:space="preserve"> SUZETE MARIA DOS SANTOS</t>
  </si>
  <si>
    <t>PAGAMENTO DE DIÁRIAS FORA DO ESTADO, PARA PARTICIPAR DA XXXVII REUNIÃO ORDINÁRIA DO
CONSELHO NACIONAL DOS OUVIDORES DO MINISTÉRIO PÚBLICO (CNOMP), NA CIDADE DE FORTALEZA
/ CE, NO PERÍODO DE 06 A 08 DE JUNHO DE 2018, CONFORME PORTARIA Nº 1527.2018.PGJ E FOLHA
ESPECIAL DE PAGAMENTO Nº 228/2018.</t>
  </si>
  <si>
    <t>2018NE00624</t>
  </si>
  <si>
    <t xml:space="preserve"> SERGIO LUIZ DA ROCHA FERREIRA</t>
  </si>
  <si>
    <t>PAGAMENTO DE DIÁRIAS NO ESTADO, PARA ACOMPANHAR E FAZER A SEGURANÇA PESSOAL DA EXMA. SRA. PROMOTORA DE JUSTIÇA DRA. TÂNIA MARIA AZEVEDO FEITOSA, NA CIDADE DE NOVO ARIPUANÃ, NO PERÍODO DE 04 A 09 DE JUNHO DE 2018, CONFORME PORTARIA Nº 0461.2018.SUBADM E FOLHA ESPECIAL DE PAGAMENTO Nº 229/2018.</t>
  </si>
  <si>
    <t>2018NE00625</t>
  </si>
  <si>
    <t xml:space="preserve"> L. MASACO ISHIKAWA EIRELI </t>
  </si>
  <si>
    <t>AQUISIÇÃO DE MATERIAL PARA MANUTENÇÃO DE BENS IMÓVEIS, UTILIZANDO ATA DE REGISTRO DE 
PREÇOS DO PREGÃO ELETRÔNICO Nº. 4.026/2017-CPL/MP/PGJ, CONFORME NAD Nº 109.2018.DOF.0199178.2018.007481, DESPACHO Nº 812.2018.SUBADM.0196717.2018.007481 E DEMAIS
DOCUMENTOS PRESENTES NO PI-2018.007481.</t>
  </si>
  <si>
    <t>2018NE00626</t>
  </si>
  <si>
    <t>SUPRIMENTO DE FUNDOS PARA COBERTURA DE DESPESAS DE PEQUENO VULTO COM MATERIAL DE 1
CONSUMO NECESSÁRIO À INSTITUIÇÃO, CONFORME PORTARIA Nº 0471/2018/SUBADM E DEMAIS
DOCUMENTOS PRESENTES NO PI-2018.008302.</t>
  </si>
  <si>
    <t>2018NE00627</t>
  </si>
  <si>
    <t xml:space="preserve"> O P C DISTRIBUIDORA LTDA EPP</t>
  </si>
  <si>
    <t>AQUISIÇÃO DE MATERIAL DE HIGIENE E LIMPEZA, PARA ATENDER ÀS NECESSIDADES DESTA PGJ/ 144
MPAM, UTILIZANDO ATA DE REGISTRO DE PREÇOS DO PREGÃO ELETRÔNICO Nº. 4.015/2017-
CPL/MP/PGJ, CONFORME NAD Nº 104.2018.DOF.0199119.2018.007060, DESPACHO Nº 795.2018.SUBADM.0195777.2018.007060 E DEMAIS DOCUMENTOS PRESENTES NO PI-2018.007060.</t>
  </si>
  <si>
    <t>2018NE00628</t>
  </si>
  <si>
    <t xml:space="preserve"> J R PRODUTOS EQUIPAMENTOS E UTILIDADES</t>
  </si>
  <si>
    <t>AQUISIÇÃO DE MATERIAL DE HIGIENE E LIMPEZA, PARA ATENDER ÀS NECESSIDADES DESTA PGJ/ MPAM, UTILIZANDO ATA DE REGISTRO DE PREÇOS DO PREGÃO ELETRÔNICO Nº. 4.015/2017-
CPL/MP/PGJ, CONFORME NAD Nº 105.2018.DOF.0199130.2018.007060, DESPACHO Nº 795.2018.SUBADM.0195777.2018.007060 E DEMAIS DOCUMENTOS PRESENTES NO PI-2018.007060.</t>
  </si>
  <si>
    <t>2018NE00629</t>
  </si>
  <si>
    <t>CONTRATAÇÃO DE EMPRESA ESPECIALIZADA PARA PRESTAÇÃO DE SERVIÇOS DE OPERAÇÃO DO  SISTEMA DE SOM, POR OCASIÃO DA SOLENIDADE DE POSSE DOS PROMOTORES DE JUSTIÇA
SUBSTITUTOS, A SER REALIZADA NO DIA 15 DE JUNHO DE 2018, NO AUDITÓRIO CARLOS ALBERTO
BANDEIRA DE ARAÚJO/ PGJ/ MPAM, UTILIZANDO ATA DE REGISTRO DE PREÇOS DO PREGÃO
ELETRÔNICO Nº. 4.020/2017-CPL/MP/PGJ, CONFORME NAD Nº 106.2018.DOF.0199154.2018.007371,
DESPACHO Nº 810.2018.SUBADM.0196589.2018.007371 E DEMAIS DOCUMENTOS PRESENTES DO PI-
2018.007371.</t>
  </si>
  <si>
    <t>2018NE00630</t>
  </si>
  <si>
    <t xml:space="preserve"> DMES BRITO DE SOUZA</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</si>
  <si>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</si>
  <si>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2018NE00631</t>
  </si>
  <si>
    <t>PAGAMENTO DE DIÁRIAS FORA DO ESTADO, PARA PARTICIPAR DA AÇÃO ESTRUTURANTE DO CNMP SOBRE O TEMA "E-SOCIAL" PARA O MINISTÉRIO PÚBLICO, A SER PROMOVIDO PELO CONSELHO
NACIONAL DO MINISTÉRIO PÚBLICO (CNMP), NA CIDADE DE BRASÍLIA / DF, NO PERÍODO DE 13 A 15 DE
JUNHO DE 2018, CONFORME PORTARIA Nº 0403.2018.SUBADM E FOLHA ESPECIAL DE PAGAMENTO Nº
216/2018.</t>
  </si>
  <si>
    <t>2018NE00632</t>
  </si>
  <si>
    <t>2018NE00633</t>
  </si>
  <si>
    <t>PAGAMENTO DE DIÁRIAS NO ESTADO, A FIM DE REALIZAR SERVIÇOS DE MANUTENÇÃO TÉCNICA DE  TECNOLOGIA DA INFORMAÇÃO, NAS CIDADES DE PARINTINS, BOA VISTA DO RAMOS E NHAMUNDÁ, NO PERÍODO DE 12 A 15 DE JUNHO DE 2018, CONFORME PORTARIA Nº 0470.2018.SUBADM E FOLHA
ESPECIAL DE PAGAMENTO Nº 230/2018.</t>
  </si>
  <si>
    <t>2018NE00634</t>
  </si>
  <si>
    <t xml:space="preserve"> LUIZ CARLOS FERRARO RUBIM JUNIOR</t>
  </si>
  <si>
    <t>PAGAMENTO DE DIÁRIAS NO ESTADO, PARA REALIZAR MANUTENÇÃO DE EQUIPAMENTOS DE
TECNOLOGIA DA INFORMAÇÃO, NA CIDADE DE ITACOATIARA, NO PERÍODO DE 12 A 14 DE JUNHO DE
2018, CONFORME PORTARIA Nº 0473.2018.SUBADM E FOLHA ESPECIAL DE PAGAMENTO Nº 231/2018.</t>
  </si>
  <si>
    <t>2018NE00635</t>
  </si>
  <si>
    <t xml:space="preserve"> ANABEL VITORIA PEREIRA MENDONCA E SOUZA</t>
  </si>
  <si>
    <t>PAGAMENTO DE DIÁRIAS FORA DO ESTADO, PARA PARTICIPAR DO II SEMINÁRIO NACIONAL DE 2
INCENTIVO À AUTOCOMPOSIÇÃO NO MINISTÉRIO PÚBLICO, NA CIDADE DE BRASÍLIA / DF, NO PERÍODO
DE 14 E 15 DE JUNHO DE 2018, CONFORME PORTARIA Nº 1523.2018.PGJ E FOLHA ESPECIAL DE
PAGAMENTO Nº 233/2018.</t>
  </si>
  <si>
    <t>2018NE00636</t>
  </si>
  <si>
    <t>PAGAMENTO DE DIÁRIAS FORA DO ESTADO, PARA PARTICIPAR DO II SEMINÁRIO NACIONAL DE INCENTIVO À AUTOCOMPOSIÇÃO NO MINISTÉRIO PÚBLICO, NA CIDADE DE BRASÍLIA / DF, NO PERÍODO
DE 14 E 15 DE JUNHO DE 2018, CONFORME PORTARIA Nº 1523.2018.PGJ E FOLHA ESPECIAL DE
PAGAMENTO Nº 233/2018.</t>
  </si>
  <si>
    <t>2018NE00637</t>
  </si>
  <si>
    <t>PAGAMENTO DE DIÁRIAS NO ESTADO, EM COMPLEMENTO ÀQUELAS AUTORIZADAS POR FORÇA DA
PORTARIA Nº 1477.2018.PGJ, DATADA DE 04/06/2018, PARA COBRIR DESPESAS DE ALIMENTAÇÃO E
POUSADA, NO DIA 08/06/2018, CONFORME PORTARIA Nº 1542.2018.PGJ E FOLHA ESPECIAL DE
PAGAMENTO Nº 259/2018.</t>
  </si>
  <si>
    <t>2018NE00638</t>
  </si>
  <si>
    <t xml:space="preserve"> JAM JURIDICA EDITORACAO E EVENTOS LTDA</t>
  </si>
  <si>
    <t>CONTRATAÇÃO DE EMPRESA ESPECIALIZADA PARA MINISTRAR CURSO IN COMPANY SOBRE "TEMAS 
AVANÇADOS EM PROJETO BÁSICO E TERMO DE REFERÊNCIA: 101 SOLUÇÕES PRÁTICAS PARA A
CONSTRUÇÃO DOS DOCUMENTOS", PARA CAPACITAÇÃO DE SERVIDORES DA PGJ/ MPAM, A SE
REALIZAR NA SEDE DESTE ÓRGÃO, NA CIDADE DE MANAUS ¿ AM, NOS DIAS 25 E 26 DE JUNHO DE 2018,
CONFORME NAD Nº 95.2018.DOF.0195954.2017.006547, DESPACHO Nº 172.2018.02AJSUBADM.
0199630.2017.006547 E DEMAIS DOCUMENTOS PRESENTES NO PI-2017.006547.</t>
  </si>
  <si>
    <t>2018NE00639</t>
  </si>
  <si>
    <t>PAGAMENTO DE DIÁRIAS NO ESTADO, PARA ACOMPANHAR O TRANSPORTE DE ALGUNS MÓVEIS DA
SEDE DESTA PGJ/AM, A MOVIMENTAÇÃO DOS BENS QUE JÁ COMPÕEM O ACERVO PATRIMONIAL DA
PROMOTORIA DE JUSTIÇA DE ITAPIRANGA E A ORGANIZAÇÃO DA TOTALIDADE DESTES BENS NAS
DEPENDÊNCIAS DA NOVA SEDE, NA CIDADE DE ITAPIRANGA, NO PERÍODO DE 13 A 14 DE JUNHO DE
2018, CONFORME PORTARIA Nº 0482.2018.SUBADM E FOLHA ESPECIAL DE PAGAMENTO Nº 260/2018.</t>
  </si>
  <si>
    <t>2018NE00640</t>
  </si>
  <si>
    <t xml:space="preserve"> PAULO CESAR DOS SANTOS LIMA</t>
  </si>
  <si>
    <t>2018NE00641</t>
  </si>
  <si>
    <t xml:space="preserve"> LANCONEX TECNOLOGIA COMERCIO IMPORTACAO E EXPORTACAO </t>
  </si>
  <si>
    <t>AQUISIÇÃO DE MATERIAIS E ACESSÓRIOS DE REDE, DE TELEFONIA, EQUIPAMENTOS E FERRAMENTAS, 
PARA MANUTENÇÃO E SUPORTE EM INFORMÁTICA, PARA ATENDER ÀS NECESSIDADES DA PGJ/ MPAM, UTILIZANDO ATA DE REGISTRO DE PREÇOS DO PREGÃO ELETRÔNICO Nº. 4.025/2017-CPL/MP/PGJ,
C O N F O R M E N A D N º 8 2 . 2 0 1 8 . D O F . 0 1 9 2 2 3 4 . 2 0 1 8 . 0 0 4 3 4 0 , D E S P A C H O N º
481.2018.SUBADM.0179401.2018.004340 E DEMAIS DOCUMENTOS PRESENTES NO PI-2018.004340.</t>
  </si>
  <si>
    <t>2018NE00642</t>
  </si>
  <si>
    <t xml:space="preserve"> VERA NEIDE PINTO CAVALCANTE</t>
  </si>
  <si>
    <t>LOCAÇÃO DE IMÓVEL LOCALIZADO NA RUA GONÇALVES LEDO Nº 132, CENTRO, COARI/AM, DE 
PROPRIEDADE DA SRA. VERA NEIDE PINTO CAVALCANTE, COM VISTAS À INSTALAÇÃO DAS
PROMOTORIAS DE JUSTIÇA DA COMARCA DE COARI / AM, CONFORME NAD Nº
99.2018.DOF.0197645.2018.003244, DESPACHO Nº 260.2018.01AJ-SUBADM.0198926.2018.003244 E DEMAIS
DOCUMENTOS PRESENTES NO PI-2018.003244.</t>
  </si>
  <si>
    <t>2018NE00643</t>
  </si>
  <si>
    <t>TERMO ADITIVO AO CONTRATO ADMINISTRATIVO N.º 007/2018-MP/PGJ, DECORRENTE DO PREGÃO
ELETRÔNICO Nº 4.014-CPL/MP/PGJ, EM RAZÃO DE ACRÉSCIMO DE 35 (TRINTA E CINCO) VAGAS DE
ESTÁGIO, PARA ATENDIMENTO DAS NECESSIDADES DA PROCURADORA-GERAL DE JUSTIÇA DO
ESTADO DO AMAZONAS ¿ PGJ/AM, CONFORME NAD Nº 98.2018.DOF.0197638.2018.007229, DESPACHO Nº
269.2018.01AJ-SUBADM.0201295.2018.007229 E DEMAIS DOCUMENTOS PRESENTES NO PI-2018.007229.</t>
  </si>
  <si>
    <t>2018NE00644</t>
  </si>
  <si>
    <t>PAGAMENTO DE AUXÍLIO-ALIMENTAÇÃO A SERVIDORES CEDIDOS PARA AS PROMOTORIAS DE JUSTIÇA DO INTERIOR DO ESTADO DO AMAZONAS, NO MÊS DE MAIO DE 2018, CONFORME ATO PGJ Nº 239/2007, RESPECTIVAS FOLHAS ESPECIAIS DE PAGAMENTO E TERMOS DE CONVÊNIO.</t>
  </si>
  <si>
    <t>2018NE00646</t>
  </si>
  <si>
    <t>PAGAMENTO DE DIÁRIAS FORA DO ESTADO, PARA PARTICIPAR DA REUNIÃO DO CONSELHO NACIONAL DE CORREGEDORES-GERAIS (CNCG), NA CIDADE DE BRASÍLIA / DF, NO DIA 18 DE JUNHO DE 2018, CONFORME PORTARIA Nº 1593.2018.PGJ E FOLHA ESPECIAL DE PAGAMENTO Nº 263/2018.</t>
  </si>
  <si>
    <t>2018NE00647</t>
  </si>
  <si>
    <t>PAGAMENTO DE DIÁRIAS NO ESTADO, PARA ACOMPANHAR O REMANEJAMENTO DA ESTAÇÃO VSAT
PARA O NOVO FÓRUM DA COMARCA DA PROMOTORIA DE JUSTIÇA DE ITAPIRANGA, NO PERÍODO DE 18 A 20 DE JUNHO DE 2018, CONFORME PORTARIA Nº 0490.2018.SUBADM E FOLHA ESPECIAL DE
PAGAMENTO Nº 264/2018.</t>
  </si>
  <si>
    <t>2018NE00648</t>
  </si>
  <si>
    <t>1º TERMO ADITIVO AO CONTRATO ADMINISTRATIVO 014/2017-MP/PGJ, DECORRENTE DO PREGÃO
ELETRÔNICO Nº 4.008/2017-CPL/MP/PGJ, REFERENTE À PRORROGAÇÃO DO SERVIÇO DE ACESSO À
INTERNET BANDA LARGA, ATRAVÉS DE LINK DE DADOS COM CONECTIVIDADE IP, PARA O EDIFÍCIO
ANEXO DA PGJ/AM, PELO PERÍODO DE 3 (TRÊS) MESES, CONFORME NAD Nº
103.2018.DOF.0198971.2018.007329, DESPACHO Nº 177.2018.02AJ-SUBADM.0200777.2018.007329 E DEMAIS
DOCUMENTOS PRESENTES NO PI-2018.007329.</t>
  </si>
  <si>
    <t>2018NE00649</t>
  </si>
  <si>
    <t xml:space="preserve"> VILA DA BARRA COM E REP E SERV DE DEDETIZACAO LTDA</t>
  </si>
  <si>
    <t>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(DOZE) MESES,
DECORRENTE DO PREGÃO ELETRÔNICO Nº 4.017/2018-CPL/MP/PGJ, CONFORME NAD Nº
37.2018.DOF.0175990.2017.015216, DESPACHO Nº 183.2018.02AJ-SUBADM.0202098.2017.015216 E DEMAIS
DOCUMENTOS PRESENTES NO PI-2017.015216.</t>
  </si>
  <si>
    <t>2018NE00650</t>
  </si>
  <si>
    <t>PAGAMENTO DE SERVIÇO DE FORNECIMENTO DE ÁGUA E ESGOTO PARA AS PROMOTORIAS DE JUSTIÇA NOS MUNICÍPIOS DO INTERIOR DO ESTADO DO AMAZONAS, NO MÊS DE JUNHO DE 2018,
CONFORME APS Nº 11.2018.SPAT.0201724.2018.008556 E DEMAIS DOCUMENTOS PRESENTES NO PI-
2018.008556.</t>
  </si>
  <si>
    <t>2018NE00651</t>
  </si>
  <si>
    <t>PAGAMENTO DE DIÁRIAS FORA DO ESTADO, PARA PARTICIPAÇÃO EM REUNIÃO DE TRABALHO NO
ÂMBITO DO CONSELHO NACIONAL DO MINISTÉRIO PÚBLICO, ENTRE OS CORREGEDORES AUXILIARES
ADJUNTOS DAS CORREGEDORIAS-GERAIS DOS MINISTÉRIOS PÚBLICOS DOS ESTADOS, DO DISTRITO
FEDERAL E DA UNIÃO, NA CIDADE DE BRASÍLIA / DF, NO PERÍODO DE 19 A 21 DE JUNHO DE 2018,
CONFORME PORTARIA Nº 1611.2018.PGJ E FOLHA ESPECIAL DE PAGAMENTO Nº 265/2018.</t>
  </si>
  <si>
    <t>2018NE00652</t>
  </si>
  <si>
    <t>AQUISIÇÃO DE PERSIANAS COM SERVIÇO DE INSTALAÇÃO, PARA AS SALAS DA PGJ/AM QUE  FUNCIONARÃO NO 4º ANDAR DO FÓRUM HENOCH REIS, UTILIZANDO ATA DE REGISTRO DE PREÇOS DO
P R E G Ã O E L E T R Ô N I C O N º . 4 . 0 0 9 / 2 0 1 7 - C P L / M P / P G J , C O N F O R M E N A D N º
108.2018.DOF.0199172.2018.007166, DESPACHO Nº 791.2018.SUBADM.0195747.2018.007166 E DEMAIS
DOCUMENTOS PRESENTES NO PI-2018.007166.</t>
  </si>
  <si>
    <t>2018NE00653</t>
  </si>
  <si>
    <t xml:space="preserve"> DUTECH INFORMATICA LTDA</t>
  </si>
  <si>
    <t>AQUISIÇÃO DE EQUIPAMENTOS DE INFORMÁTICA (MICROCOMPUTADORES) PARA ATENDER ÀS  NECESSIDADES DESTA PGJ/ MPAM, UTILIZANDO ATA DE REGISTRO DE PREÇOS DO PREGÃO
ELETRÔNICO Nº. 4.002/2018-CPL/MP/PGJ, CONFORME NAD Nº 118.2018.DOF.0201774.2018.007919,
DESPACHO Nº 855.2018.SUBADM.0199267.2018.007919 E DEMAIS DOCUMENTOS PRESENTES NO PI-
2018.007919.</t>
  </si>
  <si>
    <t>2018NE00654</t>
  </si>
  <si>
    <t xml:space="preserve"> CECIL CONCORDE COMERCIO INDUSTRIA IMPORTACAO E EXP</t>
  </si>
  <si>
    <t>AQUISIÇÃO DE MATERIAL DE EXPEDIENTE, UTILIZANDO ATA DE REGISTRO DE PREÇOS DO PREGÃO ELETRÔNICO Nº 4.012/2018-CPL/MP/PGJ, CONFORME NAD Nº 110.2018.DOF.0200996.2018.007794,
DESPACHO Nº 861.2018.SUBADM.0199629.2018.007794 E DEMAIS DOCUMENTOS PRESENTES NO PI-
2018.007794.</t>
  </si>
  <si>
    <t>2018NE00655</t>
  </si>
  <si>
    <t xml:space="preserve"> MAXPEL COMERCIAL LTDA</t>
  </si>
  <si>
    <t>AQUISIÇÃO DE MATERIAL DE EXPEDIENTE, UTILIZANDO ATA DE REGISTRO DE PREÇOS DO PREGÃO ELETRÔNICO Nº 4.012/2018-CPL/MP/PGJ, CONFORME NAD Nº 111.2018.DOF.0201001.2018.007794,
DESPACHO Nº 861.2018.SUBADM.0199629.2018.007794 E DEMAIS DOCUMENTOS PRESENTES NO PI-
2018.007794.</t>
  </si>
  <si>
    <t>2018NE00656</t>
  </si>
  <si>
    <t xml:space="preserve"> R DA S AGUIAR COMERCIO DE MATERIAL DE LIMPEZA LTDA </t>
  </si>
  <si>
    <t>AQUISIÇÃO DE MATERIAL DE EXPEDIENTE, UTILIZANDO ATA DE REGISTRO DE PREÇOS DO PREGÃO ELETRÔNICO Nº. 4.012/2018-CPL/MP/PGJ, CONFORME NAD Nº 112.2018.DOF.0201011.2018.007794,
DESPACHO Nº 861.2018.SUBADM.0199629.2018.007794 E DEMAIS DOCUMENTOS PRESENTES NO PI-
2018.007794.</t>
  </si>
  <si>
    <t>2018NE00657</t>
  </si>
  <si>
    <t>AQUISIÇÃO DE MATERIAL DE EXPEDIENTE, UTILIZANDO ATA DE REGISTRO DE PREÇOS DO PREGÃO ELETRÔNICO Nº. 4.012/2018-CPL/MP/PGJ, CONFORME NAD Nº 113.2018.DOF.0201020.2018.007794,
DESPACHO Nº 861.2018.SUBADM.0199629.2018.007794 E DEMAIS DOCUMENTOS PRESENTES NO PI-
2018.007794.</t>
  </si>
  <si>
    <t>2018NE00658</t>
  </si>
  <si>
    <t xml:space="preserve"> GREEN PAPER COMERCIO EIRELI</t>
  </si>
  <si>
    <t>AQUISIÇÃO DE MATERIAL DE EXPEDIENTE, UTILIZANDO ATA DE REGISTRO DE PREÇOS DO PREGÃO
ELETRÔNICO Nº. 4.012/2018-CPL/MP/PGJ, CONFORME NAD Nº 114.2018.DOF.0201024.2018.007794,
DESPACHO Nº 861.2018.SUBADM.0199629.2018.007794 E DEMAIS DOCUMENTOS PRESENTES NO PI-
2018.007794.</t>
  </si>
  <si>
    <t>2018NE00659</t>
  </si>
  <si>
    <t xml:space="preserve"> S N A COMERCIO DE FERRAMENTAS LTDA ME</t>
  </si>
  <si>
    <t>AQUISIÇÃO DE MATERIAL DE EXPEDIENTE, UTILIZANDO ATA DE REGISTRO DE PREÇOS DO PREGÃO
ELETRÔNICO Nº. 4.012/2018-CPL/MP/PGJ, CONFORME NAD Nº 115.2018.DOF.0201031.2018.007794,
DESPACHO Nº 861.2018.SUBADM.0199629.2018.007794 E DEMAIS DOCUMENTOS PRESENTES NO PI-
2018.007794.</t>
  </si>
  <si>
    <t>2018NE00660</t>
  </si>
  <si>
    <t xml:space="preserve"> GRAFICA E EDITORA RAPHAELA LTDA </t>
  </si>
  <si>
    <t>CONTRATAÇÃO DE EMPRESA ESPECIALIZADA EM SERVIÇOS GRÁFICOS,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120.2018.DOF.0202793.2018.007455,
DESPACHO Nº 899.2018.SUBADM.0201477.2018.007455 E DEMAIS DOCUMENTOS PRESENTES NO PI-
2018.007455.</t>
  </si>
  <si>
    <t>2018NE00661</t>
  </si>
  <si>
    <t xml:space="preserve"> TALENTOS SERVIÇOS DE PRE</t>
  </si>
  <si>
    <t>CONTRATAÇÃO DE EMPRESA ESPECIALIZADA PARA CONFECÇÃO DE PREMIAÇÃO PARA ATENDER À PROCURADORIA-GERAL DE JUSTIÇA DO ESTADO DO AMAZONAS, NO ÂMBITO DO XVI CONCURSO DE
JÚRI SIMULADO DO MINISTÉRIO PÚBLICO DO ESTADO DO AMAZONAS, A SER REALIZADO NO PERÍODO
DE 24 A 28 DE SETEMBRO DE 2018, UTILIZANDO ATAS DE REGISTRO DE PREÇOS DO PREGÃO
ELETRÔNICO Nº 4.010/2017-CPL/MP/PGJ, CONFORME NAD Nº 121.2018.DOF.0202978.2018.007455,
DESPACHO Nº 899.2018.SUBADM.0201477.2018.007455 E DEMAIS DOCUMENTOS PRESENTES NO PI-
2018.007455.</t>
  </si>
  <si>
    <t>2018NE00662</t>
  </si>
  <si>
    <t>CONTRATAÇÃO DE SERVIÇOS TÉCNICOS DE OPERAÇÃO DE SISTEMAS DE SONORIZAÇÃO PARA O XVI
CONCURSO DE JÚRI SIMULADO DO MINISTÉRIO PÚBLICO DO ESTADO DO AMAZONAS "PROCURADOR
DE JUSTIÇA FRANCISCO DAS CHAGAS SANTIAGO DA CRUZ", A SER REALIZADO NO PERÍODO DE 24 A 28
DE SETEMBRO DO ANO CORRENTE, UTILIZANDO ATA DE REGISTRO DE PREÇOS DO PREGÃO
ELETRÔNICO Nº. 4.020/2017-CPL/MP/PGJ, CONFORME NAD Nº 119.2018.DOF.0202786.2018.007860,
DESPACHO Nº 883.2018.SUBADM.0200606.2018.007860 E DEMAIS DOCUMENTOS PRESENTES NO PI-
2018.007860.</t>
  </si>
  <si>
    <t>2018NE00663</t>
  </si>
  <si>
    <t xml:space="preserve"> PREFEITURA MUNICIPAL DE MANICORE</t>
  </si>
  <si>
    <t>CONVÊNIO ENTRE O MINISTÉRIO PÚBLICO DO ESTADO DO AMAZONAS E A PREFEITURA MUNICIPAL DE 
MANICORÉ, VISANDO À CESSÃO DA SERVIDORA MUNICIPAL SANDRA MARIA DA SILVA VASCONCELOS, PARA ATUAR NA PROMOTORIA DE JUSTIÇA DA COMARCA DO REFERIDO MUNICÍPIO, POR UM PERÍODO DE 12 (DOZE) MESES, CONFORME NAD Nº 94.2018.DOF.0195544.2018.005789, DESPACHO Nº 185.2018.02AJ-SUBADM.0202484.2018.005789 E DEMAIS DOCUMENTOS PRESENTES NO PI-2018.005789.</t>
  </si>
  <si>
    <t>2018NE00664</t>
  </si>
  <si>
    <t xml:space="preserve"> DEPARTAMENTO ESTADUAL DE TRANSITO DETRAN</t>
  </si>
  <si>
    <t>PAGAMENTO DE LICENCIAMENTO ANUAL E SEGURO OBRIGATÓRIO DE 47 (QUARENTA E SETE)
VEÍCULOS PERTENCENTES À FROTA OFICIAL DA PROCURADORIA-GERAL DE JUSTIÇA DO ESTADO DO
AMAZONAS, REFERENTE AO EXERCÍCIO DE 2018, CONFORME LISTAGEM FORNECIDA PELA SEÇÃO DE
TRANSPORTES DA PGJ/AM, DESPACHO Nº 452.2018.04AJ-SUBADM.0202091.2018.007168 E DEMAIS
DOCUMENTOS PRESENTES NO PI-2018.007168.</t>
  </si>
  <si>
    <t>2018NE00665</t>
  </si>
  <si>
    <t>PAGAMENTO DE AUXÍLIO-ALIMENTAÇÃO AOS MEMBROS E SERVIDORES DA PGJ/AM, NO MÊS DE JUNHO DE 2018, CONFORME ATO PGJ Nº 239/2007 E RESPECTIVOS RESUMOS DA FOLHA. FOLHA 75 – ESPECIAL. GRUPO 14 – ATIVOS.</t>
  </si>
  <si>
    <t>2018NE00667</t>
  </si>
  <si>
    <t>PAGAMENTO DE DIÁRIAS NO ESTADO, PARA PARTICIPAR DE SESSÃO PLENÁRIA DO TRIBUNAL DO JÚRI DE URUCURITUBA, REFERENTE AOS AUTOS DO PROCESSO Nº 0000184-70.2017.8.04.7600, NA CIDADE DE URUCURITUBA, NO PERÍODO DE 20 A 22 DE JUNHO DE 2018, CONFORME PORTARIA Nº 1539.2018.PGJ E
FOLHA ESPECIAL DE PAGAMENTO Nº 261/2018.</t>
  </si>
  <si>
    <t>2018NE00668</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</si>
  <si>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</si>
  <si>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2018NE00669</t>
  </si>
  <si>
    <t>PAGAMENTO DE DIÁRIAS NO ESTADO, PARA DAR PROSSEGUIMENTO À SEGURANÇA PESSOAL DO EXMO. SR. PROMOTOR DE JUSTIÇA DR. WESLEI MACHADO, NAS CIDADES DE COARI E CODAJÁS, NO
PERÍODO DE 13 (TREZE) DIAS A CONTAR DE 11 DE JUNHO DE 2018, CONFORME PORTARIA Nº
0494.2018.SUBADM E FOLHA ESPECIAL DE PAGAMENTO Nº 266/2018.</t>
  </si>
  <si>
    <t>2018NE00670</t>
  </si>
  <si>
    <t xml:space="preserve"> ELIAS SOUZA DE OLIVEIRA</t>
  </si>
  <si>
    <t>PAGAMENTO DE DIÁRIAS NO ESTADO, PARA REALIZAÇÃO DE TRASLADO, EM VEÍCULO OFICIAL, DO SERVIDOR ALFREDO AFONSO RIBAMAR DE FREITAS, ATÉ A CIDADE DE ITAPIRANGA, NOS DIAS 18 A 20 DE JUNHO DE 2018, CONFORME PORTARIA Nº 0493.2018.SUBADM E FOLHA ESPECIAL DE PAGAMENTO Nº 268/2018.</t>
  </si>
  <si>
    <t>2018NE00671</t>
  </si>
  <si>
    <t>PAGAMENTO DE DIÁRIAS NO ESTADO, PARA RECONFIGURAÇÃO DA REDE DA PROMOTORIA DE JUSTIÇA DA COMARCA DE SILVES, NO PERÍODO DE 20 A 21 DE JUNHO DE 2018, CONFORME PORTARIA Nº 0498.2018.SUBADM E FOLHA ESPECIAL DE PAGAMENTO Nº 267/2018.</t>
  </si>
  <si>
    <t>2018NE00672</t>
  </si>
  <si>
    <t>2018NE00673</t>
  </si>
  <si>
    <t>PAGAMENTO DE DIÁRIAS NO ESTADO, PARA PARTICIPAR DA INAUGURAÇÃO DA SEDE DA PROMOTORIA DE JUSTIÇA DA COMARCA DE BOCA DO ACRE, NO DIA 28 DE MAIO DE 2018, CONFORME PORTARIA Nº 1538.2018.PGJ E FOLHA ESPECIAL DE PAGAMENTO Nº 269/2018.</t>
  </si>
  <si>
    <t>2018NE00674</t>
  </si>
  <si>
    <t>PAGAMENTO DE DIÁRIAS NO ESTADO, PARA REALIZAR O TRASLADO, EM VEÍCULO OFICIAL, DO SERVIDOR LUIZ CARLOS FERRARO RUBIM, ATÉ O MUNICÍPIO DE ITACOATIARA, NOS DIAS 12 E 14 DE
JUNHO DE 2018, CONFORME PORTARIA Nº 0484.2018.SUBADM E FOLHA ESPECIAL DE PAGAMENTO Nº
270/2018.</t>
  </si>
  <si>
    <t>2018NE00675</t>
  </si>
  <si>
    <t xml:space="preserve"> SAESA DO BRASIL LTDA</t>
  </si>
  <si>
    <t>AQUISIÇÃO DE IMPRESSORAS MULTIFUNCIONAIS PARA ATENDER ÀS NECESSIDADES DESTA PGJ/ MPAM, UTILIZANDO ATA DE REGISTRO DE PREÇOS DO PREGÃO ELETRÔNICO Nº. 4.002/2018-
CPL/MP/PGJ,</t>
  </si>
  <si>
    <t>2018NE00676</t>
  </si>
  <si>
    <t>CONTRATAÇÃO DE SERVIÇO DE COFFEE BREAK, A SER SERVIDO DURANTE O "I SEMINÁRIO DE 100
POLÍTICA NACIONAL DE RESÍDUOS SÓLIDOS", NO DIA 26 DE JUNHO DE 2016, UTILIZANDO ATA DE
REGISTRO DE PREÇOS DO PREGÃO ELETRÔNICO Nº. 4.022/2017-CPL/MP/PGJ,</t>
  </si>
  <si>
    <t>2018NE00677</t>
  </si>
  <si>
    <t>REPACTUAÇÃO DO CONTRATO ADMINISTRATIVO N.º 020/2017-MP/PGJ, ATRAVÉS DE SEU 1º TERMO 6
ADITIVO, REFERENTE À PRESTAÇÃO DE SERVIÇOS CONTINUADOS DE LIMPEZA E CONSERVAÇÃO,
HIGIENIZAÇÃO, SERVIÇOS DE COPA, GARÇOM, LAVAGEM DE VEÍCULOS, JARDINAGEM E MANUTENÇÃO
PREDIAL,</t>
  </si>
  <si>
    <t>2018NE00678</t>
  </si>
  <si>
    <t>PAGAMENTO DE DIÁRIAS NO ESTADO, PARA REALIZAÇÃO DE CORREIÇÃO ORDINÁRIA NA PROMOTORIA DE JUSTIÇA DE BARREIRINHA, NO PERÍODO DE 25 A 27 DE JUNHO DE 2018, CONFORME PORTARIA Nº 1301.2018.PGJ E FOLHA ESPECIAL DE PAGAMENTO Nº 201/2018.</t>
  </si>
  <si>
    <t>2018NE00679</t>
  </si>
  <si>
    <t>PAGAMENTO DE DIÁRIAS NO ESTADO, PARA REALIZAÇÃO DE CORREIÇÃO ORDINÁRIA NA PROMOTORIA DE JUSTIÇA DE BARREIRINHA, NO PERÍODO DE 25 A 27 DE JUNHO DE 2018, CONFORME PORTARIA Nº
1301.2018.PGJ E FOLHA ESPECIAL DE PAGAMENTO Nº 201/2018.</t>
  </si>
  <si>
    <t>2018NE00680</t>
  </si>
  <si>
    <t xml:space="preserve"> DELISA OLIVIA VIEIRALVES FERREIRA</t>
  </si>
  <si>
    <t>PAGAMENTO DE DIÁRIAS FORA DO ESTADO, PARA PARTICIPAÇÃO NO I ENCONTRO NACIONAL DO MINISTÉRIO PÚBLICO PELO FINANCIAMENTO DA EDUCAÇÃO, A SER REALIZADO NA CIDADE DO RIO DE JANEIRO / RJ, NO PERÍODO DE 25 A 26 DE JUNHO DE 2018, CONFORME PORTARIA Nº 1526.2018.PGJ E
FOLHA ESPECIAL DE PAGAMENTO Nº 232/2018.</t>
  </si>
  <si>
    <t>2018NE00681</t>
  </si>
  <si>
    <t xml:space="preserve"> JONATHAN ALVES GALDINHO</t>
  </si>
  <si>
    <t>PAGAMENTO DE DIÁRIAS FORA DO ESTADO, PARA PARTICIPAÇÃO NO "I ENCONTRO NACIONAL DO 2
MINISTÉRIO PÚBLICO PELO FINANCIAMENTO DA EDUCAÇÃO", A SER REALIZADO NA CIDADE DO RIO DE JANEIRO / RJ, NOS DIAS 25 E 26 DE JUNHO DE 2018, CONFORME PORTARIA Nº 0450.2018.SUBADM E
FOLHA ESPECIAL DE PAGAMENTO Nº 262/2018.</t>
  </si>
  <si>
    <t>2018NE00682</t>
  </si>
  <si>
    <t>CONVÊNIO ENTRE O MINISTÉRIO PÚBLICO DO ESTADO DO AMAZONAS E A PREFEITURA MUNICIPAL DE MAUÉS, VISANDO À CESSÃO DE SERVIDORES MUNICIPAIS PARA ATUAREM NA PROMOTORIA DE
JUSTIÇA DA COMARCA DO REFERIDO MUNICÍPIO, POR UM PERÍODO DE 12 (DOZE) MESES</t>
  </si>
  <si>
    <t>2018NE00683</t>
  </si>
  <si>
    <t>CONCESSÃO DE SUPRIMENTO DE FUNDOS PARA O SERVIDOR PAULO AUGUSTO DE OLIVEIRA LOPES, 
PARA CUSTEIO DE DESPESAS DE PEQUENO VULTO COM PASSAGENS, LOCOMOÇÃO E FRETE
(NATUREZA DA DESPESA: 339033-89),</t>
  </si>
  <si>
    <t>2018NE00684</t>
  </si>
  <si>
    <t xml:space="preserve"> AURELY PEREIRA DE FREITAS</t>
  </si>
  <si>
    <t>CONCESSÃO DE SUPRIMENTO DE FUNDOS PARA CUSTEIO DE DESPESAS DE PEQUENO VULTO COM 
CONTRATAÇÃO DE SERVIÇOS DE PESSOA JURÍDICA (NATUREZA DA DESPESA: 339039-89), CONFORME
DESPACHO Nº 228.2018.03AJ-SUBADM.0198638.2018.006153, PORTARIA Nº 1659/2018/SUBADM E DEMAIS
DOCUMENTOS PRESENTES NO PI-2018.006153.</t>
  </si>
  <si>
    <t>2018NE00685</t>
  </si>
  <si>
    <t>CONCESSÃO DE SUPRIMENTO DE FUNDOS PARA CUSTEIO DE DESPESAS DE PEQUENO VULTO COM
AQUISIÇÃO DE MATERIAL DE CONSUMO (NATUREZA DA DESPESA: 339030-89), CONFORME DESPACHO
Nº 228.2018.03AJ-SUBADM.0198638.2018.006153, PORTARIA Nº 1659/2018/SUBADM E DEMAIS
DOCUMENTOS PRESENTES NO PI-2018.006153</t>
  </si>
  <si>
    <t>2018NE00686</t>
  </si>
  <si>
    <t>2018NE00687</t>
  </si>
  <si>
    <t>2018NE00688</t>
  </si>
  <si>
    <t>2018NE00689</t>
  </si>
  <si>
    <t>2018NE00690</t>
  </si>
  <si>
    <t>2018NE00691</t>
  </si>
  <si>
    <t>2018NE00692</t>
  </si>
  <si>
    <t>2018NE00693</t>
  </si>
  <si>
    <t>2018NE00694</t>
  </si>
  <si>
    <t>2018NE00695</t>
  </si>
  <si>
    <t>2018NE00696</t>
  </si>
  <si>
    <t>2018NE00697</t>
  </si>
  <si>
    <t>2018NE00698</t>
  </si>
  <si>
    <t>2018NE00699</t>
  </si>
  <si>
    <t>2018NE00700</t>
  </si>
  <si>
    <t>2018NE00701</t>
  </si>
  <si>
    <t>2018NE00702</t>
  </si>
  <si>
    <t>2018NE00703</t>
  </si>
  <si>
    <t>2018NE00704</t>
  </si>
  <si>
    <t>2018NE00705</t>
  </si>
  <si>
    <t>2018NE00706</t>
  </si>
  <si>
    <t>2018NE00707</t>
  </si>
  <si>
    <t>2018NE00708</t>
  </si>
  <si>
    <t>2018NE00709</t>
  </si>
  <si>
    <t>2018NE00710</t>
  </si>
  <si>
    <t>2018NE00711</t>
  </si>
  <si>
    <t>2018NE00712</t>
  </si>
  <si>
    <t>2018NE00713</t>
  </si>
  <si>
    <t>2018NE00714</t>
  </si>
  <si>
    <t>2018NE00715</t>
  </si>
  <si>
    <t>2018NE00716</t>
  </si>
  <si>
    <t>2018NE00717</t>
  </si>
  <si>
    <t>2018NE00718</t>
  </si>
  <si>
    <t>2018NE00719</t>
  </si>
  <si>
    <t>2018NE00720</t>
  </si>
  <si>
    <t>2018NE00721</t>
  </si>
  <si>
    <t>2018NE00722</t>
  </si>
  <si>
    <t>2018NE00723</t>
  </si>
  <si>
    <t>2018NE00724</t>
  </si>
  <si>
    <t>PAGAMENTO DE DIÁRIAS NO ESTADO, PARA ACOMPANHAR O ATO SOLENE DE ENTREGA DO TÍTULO DE  CIDADANIA PARINTINENSE AO PROCURADOR-GERAL DE JUSTIÇA DO ESTADO DO AMAZONAS, NA CIDADE DE PARINTINS, NO PERÍODO DE 27 A 28 DE JUNHO DE 2018</t>
  </si>
  <si>
    <t>2018NE00725</t>
  </si>
  <si>
    <t>2018NE00726</t>
  </si>
  <si>
    <t>2018NE00727</t>
  </si>
  <si>
    <t>ANUÊNIO - PENSIONISTA</t>
  </si>
  <si>
    <t>2018NE00728</t>
  </si>
  <si>
    <t>2018NE00729</t>
  </si>
  <si>
    <t>2018NE00730</t>
  </si>
  <si>
    <t>2018NE00731</t>
  </si>
  <si>
    <t>2018NE00732</t>
  </si>
  <si>
    <t>2018NE00733</t>
  </si>
  <si>
    <t>2018NE00734</t>
  </si>
  <si>
    <t>2018NE00735</t>
  </si>
  <si>
    <t>2018NE00737</t>
  </si>
  <si>
    <t>2018NE00738</t>
  </si>
  <si>
    <t>2018NE00739</t>
  </si>
  <si>
    <t>2018NE00740</t>
  </si>
  <si>
    <t>2018NE00742</t>
  </si>
  <si>
    <t>2018NE00743</t>
  </si>
  <si>
    <t>2018NE00744</t>
  </si>
  <si>
    <t>PAGAMENTO DE DIÁRIAS NO ESTADO, PARA FAZER A SEGURANÇA PESSOAL DO EXMO. SR. 
PROCURADOR-GERAL DE JUSTIÇA DO ESTADO DO AMAZONAS DR. CARLOS FÁBIO BRAGA MONTEIRO, NA CIDADE DE PARINTINS, NO PERÍODO DE 27 A 30 DE JUNHO DE 2018, CONFORME PORTARIA Nº 0532.2018.SUBADM E FOLHA ESPECIAL DE PAGAMENTO Nº 275/2018.</t>
  </si>
  <si>
    <t>2018NE00745</t>
  </si>
  <si>
    <t xml:space="preserve"> SUNTECH S.A.</t>
  </si>
  <si>
    <t>CONTRATAÇÃO DOS SERVIÇOS DE EXTENSÃO DE GARANTIA PARA A SOLUÇÃO DE MONITORAMENTO  DE SINAIS TELEFÔNICOS E SUPORTE TECNOLÓGICO PARA AS AÇÕES DE INTELIGÊNCIA INVESTIGATIVA.</t>
  </si>
  <si>
    <t>2018NE00746</t>
  </si>
  <si>
    <t>2018NE00747</t>
  </si>
  <si>
    <t>2018NE00748</t>
  </si>
  <si>
    <t>ATIVO - INDENIZAÇÕES</t>
  </si>
  <si>
    <t>2018NE00749</t>
  </si>
  <si>
    <t xml:space="preserve"> FUNDAÇÃO AMAZONPREV</t>
  </si>
  <si>
    <t>VALOR QUE SE EMPENHA AO FUNDO PREVIDENCIÁRIO DO AMAZONAS - AMAZONPREV, RELATIVO AO APURADO CONFORME PLANILHA DE CÁLCULOS, CONTEMPLANDO AS CONTRIBUIÇÕES PATRONAIS AO FPREV, ACRESCIDAS DE JUROS E CORREÇÃO, REFERENTE AO PERÍODO DE JANEIRO DE 2004 A NOVEMBRO DE 2017.</t>
  </si>
  <si>
    <t>2018NE00750</t>
  </si>
  <si>
    <t>CONTRATAÇÃO DE SERVIÇOS REFERENTES À LOCAÇÃO DE 23 (VINTE E TRÊS) VAGAS PARA ESTACIONAMENTO, NO IMÓVEL LOCALIZADO À AV. ANDRÉ ARAÚJO, Nº 19, ALEIXO, MANAUS / AM,</t>
  </si>
  <si>
    <t>2018NE00751</t>
  </si>
  <si>
    <t>PAGAMENTO DE AUXÍLIO-ALIMENTAÇÃO PARA O SERVIDOR LEANDRO PINTO DOS SANTOS, CEDIDO À PROMOTORIA DE JUSTIÇA DA COMARCA DE BERURI, REFERENTE À CONVALIDAÇÃO NO PERÍODO DE 19/09/2017 A 31/01/2018, CONFORME FOLHA ESPECIAL DE PAGAMENTO Nº 277/2018.</t>
  </si>
  <si>
    <t>2018NE00752</t>
  </si>
  <si>
    <t>PAGAMENTO DE DIÁRIAS NO ESTADO, PARA REALIZAÇÃO DE SERVIÇOS DE MANUTENÇÃO NO PRÉDIO DAS PROMOTORIAS DE JUSTIÇA DA COMARCA DE COARI, NO PERÍODO DE 03 A 07 DE JULHO DE 2018.</t>
  </si>
  <si>
    <t>2018NE00753</t>
  </si>
  <si>
    <t>PAGAMENTO DE DIÁRIAS NO ESTADO, A FIM DE ACOMPANHAR O RECEBIMENTO DE MÓVEIS, PROVIDENCIAR A DESINSTALAÇÃO E INSTALAÇÃO DE APARELHOS CONDICIONADORES DE AR E REALIZAR A AVALIAÇÃO DE BENS INSERVÍVEIS DA PROMOTORIA DE JUSTIÇA DE COARI, NO PERÍODO DE 03 A 06 DE JULHO DE 2018, CONFORME FOLHA ESPECIAL DE PAGAMENTO Nº 279/2018.</t>
  </si>
  <si>
    <t>2018NE00754</t>
  </si>
  <si>
    <t>PAGAMENTO DE DIÁRIAS NO ESTADO, PARA ACOMPANHAR O REMANEJAMENTO DA ESTAÇÃO VSAT E A INTERLIGAÇÃO DA REDE DA PROMOTORIA COM O FÓRUM DE JUSTIÇA DA COMARCA DE COARI, NO PERÍODO DE 02 A 06 DE JULHO DE 2018, CONFORME FOLHA ESPECIAL DE PAGAMENTO Nº 280/2018.</t>
  </si>
  <si>
    <t>2018NE00755</t>
  </si>
  <si>
    <t xml:space="preserve">PAGAMENTO DE DIÁRIAS NO ESTADO, PARA REALIZAR A FISCALIZAÇÃO DA EXECUÇÃO DOS SERVIÇOS DE INSTALAÇÃO E CONFIGURAÇÃO DAS ANTENAS VSAT NAS UNIDADES DO MPAM, NA CIDADE DE URUCARÁ, NO PERÍODO DE 03 A 05 DE JULHO DE 2018, CONFORME FOLHA ESPECIAL DE PAGAMENTO Nº 282/2018.
</t>
  </si>
  <si>
    <t>2018NE00756</t>
  </si>
  <si>
    <t xml:space="preserve"> BELLINEA INDUSTRIA E COMERCIO DE MOVEIS LTDA  EPP</t>
  </si>
  <si>
    <t>AQUISIÇÃO DE MOBILIÁRIO EM GERAL, PARA ATENDER ÀS NECESSIDADES DESTA PGJ/AM, UTILIZANDO ATA DE REGISTRO DE PREÇOS DO PREGÃO ELETRÔNICO Nº. 4.007/2017-CPL/MP/PGJ.</t>
  </si>
  <si>
    <t>2018NE00757</t>
  </si>
  <si>
    <t xml:space="preserve"> DN AZEVEDO LTDA</t>
  </si>
  <si>
    <t>2018NE00758</t>
  </si>
  <si>
    <t xml:space="preserve"> F N DE ALMEIDA EPP</t>
  </si>
  <si>
    <t>2018NE00759</t>
  </si>
  <si>
    <t xml:space="preserve"> M L COMERCIAL AGRICOLA LTDA</t>
  </si>
  <si>
    <t>2018NE00760</t>
  </si>
  <si>
    <t>AQUISIÇÃO DE MOBILIÁRIO EM GERAL, PARA ATENDER ÀS NECESSIDADES DESTA PGJ/ MPAM, UTILIZANDO ATA DE REGISTRO DE PREÇOS DO PREGÃO ELETRÔNICO Nº. 4.001/2018-CPL/MP/PGJ.</t>
  </si>
  <si>
    <t>2018NE00761</t>
  </si>
  <si>
    <t>PAGAMENTO DE DIÁRIAS NO ESTADO, PARA REALIZAR A FISCALIZAÇÃO DA EXECUÇÃO DOS SERVIÇOS DE INSTALAÇÃO E CONFIGURAÇÃO DAS ANTENAS VSAT NAS UNIDADES DO MPAM NOS MUNICÍPIOS DE TEFÉ, FONTE BOA, JUTAÍ E SANTO ANTÔNIO DO IÇÁ, NO PERÍODO DE 07 A 21 DE JULHO DE 2018, CONFORME FOLHA ESPECIAL DE PAGAMENTO Nº 281/2018.</t>
  </si>
  <si>
    <t>2018NE00762</t>
  </si>
  <si>
    <t>2018NE00763</t>
  </si>
  <si>
    <t>2018NE00764</t>
  </si>
  <si>
    <t xml:space="preserve"> FAUSTO CATIVO QUEIROZ PIERRE</t>
  </si>
  <si>
    <t>CONTRATAÇÃO DE EMPRESA ESPECIALIZADA PARA FORNECIMENTO E APLICAÇÃO DE PELÍCULA DE PROTEÇÃO SOLAR (INSULFILM) PROFISSIONAL 100%, NA COR PRETA, NA PORTA DE ENTRADA E NA PARTE POSTERIOR DO GABINETE DA OUVIDORIA-GERAL DESTA PGJ/AM.</t>
  </si>
  <si>
    <t>2018NE00765</t>
  </si>
  <si>
    <t>PAGAMENTO DE DIÁRIAS NO ESTADO, PARA REALIZAR A FISCALIZAÇÃO DA EXECUÇÃO DOS SERVIÇOS DE INSTALAÇÃO E CONFIGURAÇÃO DAS ANTENAS VSAT NAS UNIDADES DO MPAM NA CIDADE DE JURUÁ, NO PERÍODO DE 10 A 14 DE JULHO DE 2018, CONFORME FOLHA ESPECIAL DE PAGAMENTO Nº 283/2018.</t>
  </si>
  <si>
    <t>2018NE00766</t>
  </si>
  <si>
    <t>PAGAMENTO DE DIÁRIAS NO ESTADO, PARA PROMOVER A SEGURANÇA PESSOAL DA EXMA. SRA. PROMOTORA DE JUSTIÇA DRA. TÂNIA MARA DE AZEVEDO FEITOSA, NA CIDADE DE NOVO ARIPUANÃ, NO PERÍODO DE 25 A 30 DE JUNHO DE 2018, CONFORME FOLHA ESPECIAL DE PAGAMENTO Nº 287/2018</t>
  </si>
  <si>
    <t>2018NE00767</t>
  </si>
  <si>
    <t>PAGAMENTO DE DIÁRIAS NO ESTADO, PARA REALIZAR VISTORIA TÉCNICA NA OBRA DE CONSTRUÇÃO DO EDIFÍCIO-SEDE DO MINISTÉRIO PÚBLICO DO ESTADO DO AMAZONAS, BEM COMO PARA O RECEBIMENTO DO IMÓVEL LOCADO PARA ABRIGAR TEMPORARIAMENTE AS INSTALAÇÕES DESTE PARQUET, NO MUNICÍPIO DE COARI, NO PERÍODO DE 11 A 13 DE JULHO DE 2018, CONFORME FOLHA ESPECIAL DE PAGAMENTO Nº 288/2018.</t>
  </si>
  <si>
    <t>2018NE00768</t>
  </si>
  <si>
    <t>PRORROGAÇÃO DO CONTRATO ADMINISTRATIVO Nº 011/2016, POR MEIO DO 2º TERMO ADITIVO, FIRMADO COM A EMPRESA PROCESSAMENTO DE DADOS AMAZONAS S/A ¿ PRODAM, CUJO OBJETO É A PRESTAÇÃO DE SERVIÇOS DE LICENÇA DE USO DO SISTEMA DE GESTÃO E CONTROLE PATRIMONIAL – AJURI</t>
  </si>
  <si>
    <t>2018NE00769</t>
  </si>
  <si>
    <t>PAGAMENTO DE AUXÍLIO-ALIMENTAÇÃO AOS MEMBROS E SERVIDORES DA PGJ/AM, NO MÊS DE JULHO DE 2018, BEM COMO PAGAMENTO DE AUXÍLIO-ALIMENTAÇÃO A SERVIDORES CEDIDOS PARA AS PROMOTORIAS DE JUSTIÇA DO INTERIOR DO ESTADO DO AMAZONAS, NO MÊS DE JUNHO DE 2018, CONFORME RESUMO DA FOLHA 75 - ESPECIAL. GRUPO 14 – ATIVOS</t>
  </si>
  <si>
    <t>2018NE00770</t>
  </si>
  <si>
    <t xml:space="preserve">PAGAMENTO DE DIÁRIAS NO ESTADO, PARA ATUAR NAS AUDIÊNCIAS PAUTADAS E NA PRÁTICA DE ATOS PROCESSUAIS E EXTRAJUDICIAIS NA PROMOTORIA DE JUSTIÇA DA COMARCA DE MANAQUIRI, NO PERÍODO DE 16 A 19 DE JULHO DE 2018, CONFORME FOLHA ESPECIAL DE PAGAMENTO Nº 290/2018.
</t>
  </si>
  <si>
    <t>2018NE00771</t>
  </si>
  <si>
    <t xml:space="preserve">PAGAMENTO DE DIÁRIAS NO ESTADO, PARA REALIZAR A FISCALIZAÇÃO DA EXECUÇÃO DOS SERVIÇOS DE INSTALAÇÃO E CONFIGURAÇÃO DAS ANTENAS VSAT NAS UNIDADES DO MPAM, NA CIDADE DE ITAMARATI, NO PERÍODO DE 17 A 21 DE JULHO DE 2018, CONFORME FOLHA ESPECIAL DE PAGAMENTO Nº 284/2018.
</t>
  </si>
  <si>
    <t>2018NE00772</t>
  </si>
  <si>
    <t xml:space="preserve"> GERSON DE CASTRO COELHO</t>
  </si>
  <si>
    <t xml:space="preserve">PAGAMENTO DE DIÁRIAS NO ESTADO, PARA ATUAR NAS AUDIÊNCIAS PAUTADAS E NA PRÁTICA DE ATOS PROCESSUAIS E EXTRAJUDICIAIS DA PROMOTORIA DE JUSTIÇA DA COMARCA DE TAPAUÁ, NO PERÍODO DE 17 A 21 DE JULHO DE 2018, CONFORME FOLHA ESPECIAL DE PAGAMENTO Nº 291/2018.
</t>
  </si>
  <si>
    <t>2018NE00773</t>
  </si>
  <si>
    <t xml:space="preserve"> ANTONIO JOSE MANCILHA</t>
  </si>
  <si>
    <t>PAGAMENTO DE DIÁRIAS NO ESTADO, PARA ATUAR NAS AUDIÊNCIAS PAUTADAS E NA PRÁTICA DE ATOS PROCESSUAIS E EXTRAJUDICIAIS DA PROMOTORIA DE JUSTIÇA DA COMARCA DE NOVO AIRÃO, NOS DIAS DE 17 E 18 DE JULHO DE 2018, CONFORME FOLHA ESPECIAL DE PAGAMENTO Nº 292/2018.</t>
  </si>
  <si>
    <t>2018NE00774</t>
  </si>
  <si>
    <t xml:space="preserve"> T N NETO</t>
  </si>
  <si>
    <t>CONTRATAÇÃO DE EMPRESA ESPECIALIZADA PARA A PRESTAÇÃO DE SERVIÇOS DE MANUTENÇÃO
PREVENTIVA E CORRETIVA, COM FORNECIMENTO DE PEÇAS, PARA OS VEÍCULOS OFICIAIS PERTENCENTES À FROTA DA PROCURADORIA</t>
  </si>
  <si>
    <t>2018NE00775</t>
  </si>
  <si>
    <t>SERVIÇOS MECÂNICOS DE MANUTENÇÃO PREVENTIVA E/OU CORRETIVA NOS VEÍCULOS DA PGJ
(MÃO DE OBRA).</t>
  </si>
  <si>
    <t>2018NE00776</t>
  </si>
  <si>
    <t xml:space="preserve"> FRANS CONFECÇOES PARA  NOIVAS LTDA</t>
  </si>
  <si>
    <t>CONTRATAÇÃO DE SERVIÇOS DE LOCAÇÃO DE 10 (DEZ) VESTES TALARES (BECAS), DE TAMANHOS 
VARIADOS, PARA O XVI CONCURSO DE JÚRI SIMULADO, A SER REALIZADO NOS DIAS DE 24 A 28 DE
SETEMBRO DE 2018 (10 X 5 DIAS = 50 UNID.)</t>
  </si>
  <si>
    <t>2018NE00777</t>
  </si>
  <si>
    <t>AQUISIÇÃO DE PLACA INFORMATIVA DESTINADA A ATENDER DEMANDA DA PROMOTORIA DE JUSTIÇA DE COARI, UTILIZANDO ATA DE REGISTRO DE PREÇOS DO PREGÃO ELETRÔNICO Nº. 4.016/2017- CPL/MP/PGJ.</t>
  </si>
  <si>
    <t>2018NE00778</t>
  </si>
  <si>
    <t xml:space="preserve"> M J G CRUZ EIRELI  ME</t>
  </si>
  <si>
    <t>CONTRATAÇÃO DE EMPRESA ESPECIALIZADA PARA FORNECIMENTO E APLICAÇÃO DE PELÍCULA DE PROTEÇÃO SOLAR (INSULFILM) NAS JANELAS DA SUBPROCURADORIA-GERAL DE JUSTIÇA</t>
  </si>
  <si>
    <t>2018NE00780</t>
  </si>
  <si>
    <t xml:space="preserve"> ERALDO RUFINO PAULINO</t>
  </si>
  <si>
    <t>EMPENHO REFERENTE AO PAGAMENTO DE DIÁRIAS AO SR. ERALDO RUFINO PAULINO, RELATIVO AO DESLOCAMENTO À COMARCA DE NOVO AIRÃO/AM, NOS DIAS 17 E 18 DE JULHO DE 2018, A FIM DE PROVER SEGURANÇA PESSOAL DO DR. ANTÔNIO JOSÉ MANCILHA.</t>
  </si>
  <si>
    <t>2018NE00781</t>
  </si>
  <si>
    <t xml:space="preserve">EMPENHO REFERENTE AO PAGAMENTO DE DIÁRIAS NA CIDADE DE MAUÉS/AM, NO PERÍODO DE 23 A 27/07/2018, PARA ATUAR NAS AUDIÊNCIAS PAUTADAS E NA PRÁTICA DE ATOS PROCESSUAIS E
EXTRAJUDICIAIS, CONFORME PORTARIA Nº 1902/2018/PGJ.
</t>
  </si>
  <si>
    <t>2018NE00782</t>
  </si>
  <si>
    <t>EMPENHO REFERENTE A CONTRATAÇÃO DE SERVIÇO DE BUFÊ (COFFEE-BREAK) A SER SERVIDO DURANTE O CURSO SOBRE A RESOLUÇÃO 006/2015-CSMP, A SER REALIZADO NOS DIAS 26 E 27 DE
JULHO DE 2018</t>
  </si>
  <si>
    <t>2018NE00783</t>
  </si>
  <si>
    <t>2018NE00784</t>
  </si>
  <si>
    <t xml:space="preserve"> P E G </t>
  </si>
  <si>
    <t>AQUISIÇÃO DE EQUIPAMENTOS DE INFORMÁTICA PARA ATENDER ÀS NECESSIDADES DESTA PGJ/.</t>
  </si>
  <si>
    <t>2018NE00785</t>
  </si>
  <si>
    <t>EMPENHO REFERENTE A AQUISIÇÃO DE EQUIPAMENTOS DE INFORMÁTICA PARA ATENDER ÀS NECESSIDADES DESTA PGJ/ MPAM</t>
  </si>
  <si>
    <t>2018NE00786</t>
  </si>
  <si>
    <t>EMPENHO REFERENTE A CONTRATAÇÃO DE SERVIÇOS GRÁFICOS PARA IMPRESSÃO DE MATERIAIS 
PARA O IV SEMINÁRIO DE COMBATE À VIOLÊNCIA CONTRA A MULHER NO AMAZONAS</t>
  </si>
  <si>
    <t>2018NE00787</t>
  </si>
  <si>
    <t>2018NE00788</t>
  </si>
  <si>
    <t>PAGAMENTO DE SERVIÇO DE FORNECIMENTO DE ÁGUA E ESGOTO PARA A PROMOTORIA DE JUSTIÇA DE HUMAITÁ/AM, NO MÊS DE JUNHO DE 2018</t>
  </si>
  <si>
    <t>2018NE00789</t>
  </si>
  <si>
    <t>PAGAMENTO DE SERVIÇO DE FORNECIMENTO DE ÁGUA E ESGOTO PARA AS PROMOTORIAS DE JUSTIÇA NOS MUNICÍPIOS DO INTERIOR DO ESTADO DO AMAZONAS, NO MÊS DE JULHO DE 2018,</t>
  </si>
  <si>
    <t>2018NE00790</t>
  </si>
  <si>
    <t>2018NE00791</t>
  </si>
  <si>
    <t>2018NE00792</t>
  </si>
  <si>
    <t>2018NE00793</t>
  </si>
  <si>
    <t>2018NE00794</t>
  </si>
  <si>
    <t>2018NE00795</t>
  </si>
  <si>
    <t>2018NE00796</t>
  </si>
  <si>
    <t>2018NE00797</t>
  </si>
  <si>
    <t>2018NE00798</t>
  </si>
  <si>
    <t>2018NE00799</t>
  </si>
  <si>
    <t>2018NE00800</t>
  </si>
  <si>
    <t>2018NE00801</t>
  </si>
  <si>
    <t>2018NE00802</t>
  </si>
  <si>
    <t>2018NE00803</t>
  </si>
  <si>
    <t>2018NE00804</t>
  </si>
  <si>
    <t xml:space="preserve">INSS </t>
  </si>
  <si>
    <t>2018NE00805</t>
  </si>
  <si>
    <t>2018NE00806</t>
  </si>
  <si>
    <t>2018NE00807</t>
  </si>
  <si>
    <t>2018NE00808</t>
  </si>
  <si>
    <t>2018NE00809</t>
  </si>
  <si>
    <t xml:space="preserve"> J G COMERCIO DE PRODUTOS ALIMENTICIOS  EIRELI</t>
  </si>
  <si>
    <t>REFERENTE A AQUISIÇÃO, UTILIZANDO A ATA DE REGISTRO DE PREÇOS DO PREGÃO ELETRÔNICO 4.018/2018/CPL/MP/PGJ, DE AÇÚCAR, CRISTAL, DA CANA DE AÇÚCAR</t>
  </si>
  <si>
    <t>2018NE00810</t>
  </si>
  <si>
    <t>AUXILIO-MORADIA</t>
  </si>
  <si>
    <t>2018NE00811</t>
  </si>
  <si>
    <t>2018NE00812</t>
  </si>
  <si>
    <t>2018NE00813</t>
  </si>
  <si>
    <t xml:space="preserve"> MARCELO PEDROSO GOULART</t>
  </si>
  <si>
    <t xml:space="preserve">PAGAMENTO DE DIÁRIAS FORA DO ESTADO, NA CONDIÇÃO DE HÓSPEDE OFICIAL, EM VIRTUDE DE PALESTRAS NO CURSO DE AUTOCOMPOSIÇÃO, A SER REALIZADO NESTA PGJ/AM NOS DIAS 24 E 25 DE JULHO DE 2018, CONFORME FOLHA ESPECIAL DE PAGAMENTO 299/2018.
</t>
  </si>
  <si>
    <t>2018NE00814</t>
  </si>
  <si>
    <t xml:space="preserve">PAGAMENTO DE DIÁRIAS NO ESTADO, PARA DAR PROSSEGUIMENTO À SEGURANÇA PESSOAL DO  EXMO. SR. PROMOTOR DE JUSTIÇA DR. WESLEI MACHADO, NO PERÍODO DE 8 (OITO) DIAS A CONTAR DO DIA 09 DE JULHO DE 2018, NAS COMARCAS DE COARI E CODAJÁS, CONFORME FOLHA ESPECIAL DE PAGAMENTO Nº 301/2018.
</t>
  </si>
  <si>
    <t>2018NE00815</t>
  </si>
  <si>
    <t xml:space="preserve">PAGAMENTO DE DIÁRIAS NO ESTADO, PARA DAR PROSSEGUIMENTO À SEGURANÇA PESSOAL DO EXMO. SR. PROMOTOR DE JUSTIÇA DR. WESLEI MACHADO, NO PERÍODO DE 8 (OITO) DIAS A CONTAR DO DIA 09 DE JULHO DE 2018, NAS COMARCAS DE COARI E CODAJÁS, CONFORME FOLHA ESPECIAL DE PAGAMENTO Nº 301/2018.
</t>
  </si>
  <si>
    <t>2018NE00816</t>
  </si>
  <si>
    <t>PAGAMENTO DE DIÁRIAS NO ESTADO, PARA PROVER A SEGURANÇA PESSOAL DA EXMA. SRA.PROMOTORA DE JUSTIÇA DRA. TANIA MARIA DE AZEVEDO FEITOSA, NA COMARCA DE NOVO ARIPUARÃ, NO PERÍODO DE 30 DE JULHO A 04 DE AGOSTO DE 2018, CONFORMEFOLHA ESPECIAL DE PAGAMENTO Nº 302/2018.
DIÁRIA</t>
  </si>
  <si>
    <t>2018NE00817</t>
  </si>
  <si>
    <t>PAGAMENTO DE DIÁRIAS NO ESTADO, EM COMPLEMENTO ÀQUELAS AUTORIZADAS POR FORÇA DA PORTARIA Nº 1817.2018.PGJ. DATADA DE 10 DE JULHO DE 2018, PARA COBRIR DESPESAS DE ALIMENTAÇÃO E POUSADA, NO DIA 20 DE JULHO DE 2018, CONFORME FOLHA ESPECIAL DE PAGAMENTO Nº 303/2018.
DIÁRIA</t>
  </si>
  <si>
    <t>2018NE00818</t>
  </si>
  <si>
    <t>YANO SERGIO DELGADO GOMES</t>
  </si>
  <si>
    <t xml:space="preserve">PAGAMENTO DE DIÁRIAS FORA DO ESTADO, PARA PARTICIPAR DA AÇÃO NACIONAL ESTRUTURANTE NA ÁREA DE COMUNICAÇÃO SOCIAL, REALIZADA PELA COMISSÃO DE PLANEJAMENTO ESTRATÉGICO DO CONSELHO NACIONAL DO MINISTÉRIO PÚBLICO, NA CIDADE DE BRASÍLIA/DF, NOS DIAS 30 E 31 DE JULHO DE 2018, CONFORME FOLHA ESPECIAL DE PAGAMENTO Nº 304/2018.
</t>
  </si>
  <si>
    <t>2018NE00819</t>
  </si>
  <si>
    <t xml:space="preserve"> PREFEITURA MUNICIPAL DE MANAUS</t>
  </si>
  <si>
    <t>REGULARIZAÇÃO DE PAGAMENTO DE ISS PENDENTE, REFERENTE A NOTAS FISCAIS EMITIDAS EM  EXERCÍCIOS ANTERIORES E SEM QUITAÇÃO</t>
  </si>
  <si>
    <t>2018NE00820</t>
  </si>
  <si>
    <t>2018NE00821</t>
  </si>
  <si>
    <t>2018NE00822</t>
  </si>
  <si>
    <t>2018NE00823</t>
  </si>
  <si>
    <t>2018NE00824</t>
  </si>
  <si>
    <t>2018NE00825</t>
  </si>
  <si>
    <t>2018NE00826</t>
  </si>
  <si>
    <t>2018NE00827</t>
  </si>
  <si>
    <t>2018NE00828</t>
  </si>
  <si>
    <t>PAE-ATIVOS</t>
  </si>
  <si>
    <t>2018NE00829</t>
  </si>
  <si>
    <t>2018NE00830</t>
  </si>
  <si>
    <t>PAE-INATIVOS</t>
  </si>
  <si>
    <t>2018NE00831</t>
  </si>
  <si>
    <t>2018NE00832</t>
  </si>
  <si>
    <t>2018NE00833</t>
  </si>
  <si>
    <t>2018NE00834</t>
  </si>
  <si>
    <t>CONTRATAÇÃO DE SERVIÇO DE BUFÊ (80 COFFEE-BREAKS) A SER SERVIDO DURANTE O CURSO "INTELIGÊNCIA PRISIONAL: FACÇÕES CRIMINOSAS", NO DIA 30 DE JULHO DE 2018, NO AUDITÓRIO
GEBES DE MELLO MEDEIROS, UTILIZANDO ATA DE REGISTRO DE PREÇOS DO PREGÃO ELETRÔNICO Nº.4.022/2017-CPL/MP/PGJ</t>
  </si>
  <si>
    <t>2018NE00835</t>
  </si>
  <si>
    <t>2018NE00836</t>
  </si>
  <si>
    <t>2018NE00837</t>
  </si>
  <si>
    <t>PAE-PENSIONISTAS</t>
  </si>
  <si>
    <t>2018NE00838</t>
  </si>
  <si>
    <t>REFERENTE AO 10º TERMO ADITIVO AO CONVÊNIO Nº 002/2016, PARA EXECUÇÃO E MANUTENÇÃO DO PROGRAMA DE PROTEÇÃO A VÍTIMAS E TESTEMUNHAS AMEAÇADAS (PROVITA) NO ESTADO DO AMAZONAS, NOS MESES DE AGOSTO E SETEMBRO DE 2018</t>
  </si>
  <si>
    <t>2018NE00839</t>
  </si>
  <si>
    <t>2018NE00840</t>
  </si>
  <si>
    <t>DIFERENÇA - PENSIONISTAS - ANUÊNIO</t>
  </si>
  <si>
    <t>2018NE00841</t>
  </si>
  <si>
    <t xml:space="preserve">PAGAMENTO DE DIÁRIAS FORA DO ESTADO, PARA PARTICIPAR DA 113ª REUNIÃO ORDINÁRIA DO CONSELHO NACIONAL DOS CORREGEDORES-GERAIS DO MINISTÉRIO PÚBLICO DOS ESTADOS E DA
UNIÃO, A SER REALIZADA NOS DIAS 02 E 03 DE AGOSTO DE 2018, NA CIDADE DE GRAMADO/RS,
CONFORME FOLHA ESPECIAL DE PAGAMENTO Nº 289/2018.
</t>
  </si>
  <si>
    <t>2018NE00843</t>
  </si>
  <si>
    <t>PAGAMENTO DE VALOR REFERENTE AO INSS PATRONAL REFERENTE AO 13º SALÁRIO DO SR. JOSÉ ALBERTO DA COSTA MACHADO, NA OCASIÃO DE SUA EXONERAÇÃO A PEDIDO, CONFORME ATO PGJ Nº 136/2018, FOLHA ESPECIAL DE PAGAMENTO Nº 286/2018</t>
  </si>
  <si>
    <t>2018NE00845</t>
  </si>
  <si>
    <t xml:space="preserve"> ALPHA TELECOMUNICAÇOES LTDA</t>
  </si>
  <si>
    <t>CONTRATAÇÃO DE EMPRESA ESPECIALIZADA PARA PRESTAÇÃO DE SERVIÇO DE LINK DE DADOS PONTO A PONTO, COM VELOCIDADE DE 4 MBPS, VIA FIBRA ÓPTICA, ATRAVÉS DE CONEXÃO DE REDE ENTRE A UNIDADE JURISDICIONADA DA PROCURADORIA-GERAL DE JUSTIÇA DA COMARCA DE IRANDUBA E SUA SEDE EM MANAUS – AM</t>
  </si>
  <si>
    <t>2018NE00846</t>
  </si>
  <si>
    <t>CONTRATAÇÃO DE EMPRESA PARA PRESTAÇÃO DE SERVIÇOS DE ACESSO À INTERNET,NA MODALIDADE BANDA LARGA NÃO DEDICADA, ATRAVÉS DE LINK DE DADOS COM CONECTIVIDADE IP, PARA O MINISTÉRIO PÚBLICO DO ESTADO DO AMAZONAS, NO EDIFÍCIO ANEXO</t>
  </si>
  <si>
    <t>2018NE00847</t>
  </si>
  <si>
    <t xml:space="preserve"> LEONARDO SILVEIRA FRANCESCHIN</t>
  </si>
  <si>
    <t xml:space="preserve">PAGAMENTO DE DIÁRIAS FORA DO ESTADO, NA CONDIÇÃO DE HÓSPEDE OFICIAL, POR OCASIÃO DE PALESTRA SOB O TEMA "INTELIGÊNCIA PRISIONAL: FACÇÕES CRIMINOSAS", OCORRIDA NO DIA
30/07/2018, NESTA PGJ/AM, CONFORME FOLHA ESPECIAL DE PAGAMENTO Nº 305/2018.
</t>
  </si>
  <si>
    <t>2018NE00848</t>
  </si>
  <si>
    <t xml:space="preserve"> IEDA LUCIA SILVA 16369535818</t>
  </si>
  <si>
    <t>INSCRIÇÃO DO SERVIDOR THIAGO NORONHA DAMASCENO OLIVEIRA, MEMBRO TITULAR DA COMISSÃO PERMANENTE DE LICITAÇÃO DESSA PGJ/AM, NO "CURSO DE FORMAÇÃO E/OU RECICLAGEM PARA PREGOEIROS, EQUIPE DE APOIO E PROFISSIONAIS DA ÁREA", PROMOVIDO PELA OFIR LICITAÇÕES, NOS DIAS 01,02 E 03 DE AGOSTO DE 2018, NA CIDADE DE MANAUS / AM,</t>
  </si>
  <si>
    <t>6 – Inexigível</t>
  </si>
  <si>
    <t>2018NE00849</t>
  </si>
  <si>
    <t xml:space="preserve"> MLJ </t>
  </si>
  <si>
    <t>AQUISIÇÃO DE ELETRODOMÉSTICOS, UTILIZANDO ATA DE REGISTRO DE PREÇOS DO PREGÃO ELETRÔNICO Nº. 4.013/2018-CPL/MP/PGJ</t>
  </si>
  <si>
    <t>2018NE00850</t>
  </si>
  <si>
    <t xml:space="preserve"> MARCENARIA UATUMA INDUSTRIA E COMERCIO DE MOVEIS LTDA </t>
  </si>
  <si>
    <t>2018NE00851</t>
  </si>
  <si>
    <t>2018NE00852</t>
  </si>
  <si>
    <t xml:space="preserve"> PREFEITURA MUNICIPAL DE BARREIRINHA</t>
  </si>
  <si>
    <t>CONVÊNIO ENTRE O MINISTÉRIO PÚBLICO DO ESTADO DO AMAZONAS E A PREFEITURA MUNICIPAL DE BARREIRINHA, VISANDO À CESSÃO DE SERVIDOR MUNICIPAL ATUAR NA PGJ</t>
  </si>
  <si>
    <t>2018NE00853</t>
  </si>
  <si>
    <t xml:space="preserve"> PREFEITURA MUNICIPAL DE JUTAI</t>
  </si>
  <si>
    <t>CONVÊNIO ENTRE O MINISTÉRIO PÚBLICO DO ESTADO DO AMAZONAS E A PREFEITURA MUNICIPAL DE JUTAÍ, VISANDO À CESSÃO DE SERVIDORA MUNICIPAL PARA ATUAR</t>
  </si>
  <si>
    <t>2018NE00854</t>
  </si>
  <si>
    <t xml:space="preserve"> PREFEITURA MUNICIPAL DE BOCA DO ACRE</t>
  </si>
  <si>
    <t>CONVÊNIO ENTRE O MINISTÉRIO PÚBLICO DO ESTADO DO AMAZONAS E A PREFEITURA MUNICIPAL DE BOCA DO ACRE, VISANDO À CESSÃO DE SERVIDORES MUNICIPAIS PARA ATUAREM</t>
  </si>
  <si>
    <t>2018NE00855</t>
  </si>
  <si>
    <t>2018NE00856</t>
  </si>
  <si>
    <t>2018NE00857</t>
  </si>
  <si>
    <t>CONVÊNIO ENTRE O MINISTÉRIO PÚBLICO DO ESTADO DO AMAZONAS E A PREFEITURA MUNICIPAL DE ITACOATIARA, VISANDO À CESSÃO DE SERVIDORES MUNICIPAIS PARA ATUAREM</t>
  </si>
  <si>
    <t>2018NE00858</t>
  </si>
  <si>
    <t xml:space="preserve"> PREFEITURA MUNICIPAL DE PARINTINS</t>
  </si>
  <si>
    <t>CONVÊNIO ENTRE O MINISTÉRIO PÚBLICO DO ESTADO DO AMAZONAS E A PREFEITURA MUNICIPAL DE PARINTINS, VISANDO À CESSÃO DE SERVIDORES MUNICIPAIS PARA ATUAREM</t>
  </si>
  <si>
    <t>2018NE00859</t>
  </si>
  <si>
    <t xml:space="preserve"> SECRETARIA MUNICIPAL DE EDUCACAO (SEMED)</t>
  </si>
  <si>
    <t>CONVÊNIO ENTRE O MINISTÉRIO PÚBLICO DO ESTADO DO AMAZONAS E A PREFEITURA MUNICIPAL DE MANAUS VISANDO À CESSÃO DE SERVIDORA MUNICIPAL PARA ATUAR NO CENTRO DE ESTUDOS E APERFEIÇOAMENTO FUNCIONAL DA PGJ/AM</t>
  </si>
  <si>
    <t>2018NE00860</t>
  </si>
  <si>
    <t xml:space="preserve"> AQUILA ARAUJO DE SOUSA</t>
  </si>
  <si>
    <t>AQUISIÇÃO DE GÊNERO ALIMENTÍCIO UTILIZANDO ATA DE SISTEMA DE REGISTRO DE PREÇOS DO PREGÃO ELETRÔNICO Nº 4.018/2018-CPL/MP/PGJ</t>
  </si>
  <si>
    <t>2018NE00861</t>
  </si>
  <si>
    <t xml:space="preserve"> REQUINTE COMERCIO DE ALIMENTOS LTDA</t>
  </si>
  <si>
    <t>CONTRATAÇÃO DE EMPRESA ESPECIALIZADA PARA FORNECIMENTO E DISTRIBUIÇÃO DE ÁGUA MINERAL POTÁVEL ACONDICIONADA EM VASILHAME DE 20 LITROS</t>
  </si>
  <si>
    <t>2018NE00862</t>
  </si>
  <si>
    <t xml:space="preserve"> CERTISIGN CERTIFICADORA DIGITAL S. A</t>
  </si>
  <si>
    <t>CONTRATAÇÃO DE EMPRESA ESPECIALIZADA PARA FORNECIMENTO DE SERVIÇO DE CERTIFICAÇÃO DIGITAL PARA PESSOA FÍSICA</t>
  </si>
  <si>
    <t>2018NE00863</t>
  </si>
  <si>
    <t>PGTO. DE DIÁRIAS NO ESTADO, PARA REALIZAR A FISCALIZAÇÃO DA EXECUÇÃO DOS SERVIÇOS DE INSTALAÇÃO E CONFIGURAÇÃO DAS ANTENAS VSAT NAS UNIDADES DO MPAM NOS MUNICÍPIOS DE ITAMARATI E APUÍ</t>
  </si>
  <si>
    <t>2018NE00864</t>
  </si>
  <si>
    <t>PAGAMENTO DE DIÁRIAS FORA DO ESTADO, PARA PARTICIPAR DE REUNIÃO COM O CORREGEDOR NACIONAL DO MINISTÉRIO PÚBLICO, NA CIDADE DE BRASÍLIA / DF</t>
  </si>
  <si>
    <t>2018NE00865</t>
  </si>
  <si>
    <t>PAGAMENTO DE DIÁRIAS NO ESTADO, PARA SOLUCIONAR PROBLEMAS DE IMPRESSÃO E ACESSO AO PROJUDI LOCAL DA PROMOTORIA DE JUSTIÇA DA COMARCA DE SILVES</t>
  </si>
  <si>
    <t>2018NE00866</t>
  </si>
  <si>
    <t xml:space="preserve"> ED WILSON VASCONCELOS MELO</t>
  </si>
  <si>
    <t>2018NE00867</t>
  </si>
  <si>
    <t>PGTO DE DIÁRIAS FORA DO ESTADO, PARA PARTICIPAR DA 3ª REUNIÃO ORDINÁRIA DO COLÉGIO DE DIRETORES DE ESCOLAS E CONTROS DE ESTUDOS E APERFEIÇOAMENTO FUNCIONAL DOS MINISTÉRIOS PÚBLICOS DO BRASIL NA CIDADE DE GRAMADO/RS</t>
  </si>
  <si>
    <t>2018NE00868</t>
  </si>
  <si>
    <t>PAGAMENTO DE DIÁRIAS FORA DO ESTADO, PARA PARTICIPAR DA REUNIÃO DA ASSOCIAÇÃO BRASILEIRA DE PROCONS</t>
  </si>
  <si>
    <t>2018NE00869</t>
  </si>
  <si>
    <t>PGTO. DE DIÁRIAS FORA DO ESTADO, A FIM DE PARTICIPAR DO PAINEL DE REFERÊNCIA SOBRE PLANEJAMENTO DE AUDITORIA RELACIONADO AOS PAGAMENTOS DE HONORÁRIOS ADVOCATÍCIOS DOS RECURSOS DOS PRECATÓRIOS DO FUNDEB</t>
  </si>
  <si>
    <t>2018NE00870</t>
  </si>
  <si>
    <t>AQUISIÇÃO DE PLACAS DE IDENTIFICAÇÃO DESTINADAS À DIRETORIA DE TECNOLOGIA DA INFORMAÇÃO E COMUNICAÇÃO</t>
  </si>
  <si>
    <t>2018NE00871</t>
  </si>
  <si>
    <t>2018NE00872</t>
  </si>
  <si>
    <t>CONTRATAÇÃO DE SERVIÇO DE BUFÊ, A SER SERVIDO DURANTE O XVI CONCURSO DE JÚRI SIMULADO DO MINISTÉRIO PÚBLICO DO ESTADO DO AMAZONAS</t>
  </si>
  <si>
    <t>2018NE00873</t>
  </si>
  <si>
    <t>CONTRATAÇÃO DE SERVIÇOS GRÁFICOS PARA CONFECÇÃO DE CARTÕES DE VISITA PARA A
PROMOTORIA DE JUSTIÇA DE GUAJARÁ</t>
  </si>
  <si>
    <t>2018NE00874</t>
  </si>
  <si>
    <t>AQUISIÇÃO DE PLACAS DE IDENTIFICAÇÃO DESTINADAS À DIVISÃO DE UNIDADES ADMINISTRATIVAS DESCENTRALIZADAS</t>
  </si>
  <si>
    <t>2018NE00875</t>
  </si>
  <si>
    <t>CONCESSÃO DE SUPRIMENTO DE FUNDOS INDIVIDUAL PARA ATENDER ÀS DESPESAS DE PEQUENO VULTO COM AQUISIÇÃO DE MATERIAL DE CONSUMO</t>
  </si>
  <si>
    <t>2018NE00876</t>
  </si>
  <si>
    <t>CONCESSÃO DE SUPRIMENTO DE FUNDOS INDIVIDUAL PARA ATENDER ÀS DESPESAS DE PEQUENO VULTO COM CONTRATAÇÃO DE SERVIÇOS DE PESSOA JURÍDICA,</t>
  </si>
  <si>
    <t>2018NE00877</t>
  </si>
  <si>
    <t>AQUISIÇÃO DE MATERIAL DE IMPRESSÃO, UTILIZANDO ATA DO SISTEMA DE REGISTRO DE PREÇOS DO P R E G Ã O E L E T R Ô N I C O N ° 4 . 0 0 5 / 2 0 1 7 - C P L / M P / P G J</t>
  </si>
  <si>
    <t>2018NE00878</t>
  </si>
  <si>
    <t>2018NE00879</t>
  </si>
  <si>
    <t>2018NE00880</t>
  </si>
  <si>
    <t xml:space="preserve"> G E D SANTIAGO INFORMATICA LTDA ME</t>
  </si>
  <si>
    <t>2018NE00881</t>
  </si>
  <si>
    <t>PAGTO. DIÁRIAS P/ DAR PROSSEGUIMENTO À SEGURANÇA PESSOAL DE PROMOTORAS NA COMARCA DE TEFÉ</t>
  </si>
  <si>
    <t>2018NE00882</t>
  </si>
  <si>
    <t>2018NE00883</t>
  </si>
  <si>
    <t>PAGTO. DIÁRIAS P/ DAR PROSSEGUIMENTO À SEGURANÇA PESSOAL DE PROMOTOR NA COMARCA DE COARI</t>
  </si>
  <si>
    <t>2018NE00884</t>
  </si>
  <si>
    <t>2018NE00885</t>
  </si>
  <si>
    <t>PAGAMENTO DE DIÁRIAS FORA DO ESTADO, PARA PARTICIPAR DE EVENTO REALIZADO PELA COMISSÃO DO MEIO AMBIENTE.</t>
  </si>
  <si>
    <t>2018NE00886</t>
  </si>
  <si>
    <t>PRORROGAÇÃO E ADITAMENTO DO VALOR DO CONTRATO ADMINISTRATIVO Nº 017/2016</t>
  </si>
  <si>
    <t>2018NE00889</t>
  </si>
  <si>
    <t>PRORROGAÇÃO DO CONTRATO ADMINISTRATIVO Nº 016/2017</t>
  </si>
  <si>
    <t>2018NE00890</t>
  </si>
  <si>
    <t>AQUISIÇÃO DE PLACA DE MESA COM GRAVAÇÃO DO NOME DO PROMOTOR DE JUSTIÇA DA COMARCA DE ENVIRA</t>
  </si>
  <si>
    <t>2018NE00891</t>
  </si>
  <si>
    <t>CONTRATAÇÃO DE SERVIÇOS GRÁFICOS PARA CONFECÇÃO DE BLOCOS DE RECEITUÁRIO PARA O CONSULTÓRIO MÉDICO DA PGJ/AM</t>
  </si>
  <si>
    <t>2018NE00892</t>
  </si>
  <si>
    <t>PAGAMENTO DE DIÁRIAS NO ESTADO, PARA ACOMPANHAMENTO DE REMANEJAMENTO DE LINK DE FIBRA ÓTICA PONTO A PONTO</t>
  </si>
  <si>
    <t>2018NE00893</t>
  </si>
  <si>
    <t xml:space="preserve"> PREFEITURA MUNICIPAL DE SILVES</t>
  </si>
  <si>
    <t>CONVÊNIO ENTRE O MINISTÉRIO PÚBLICO DO ESTADO DO AMAZONAS E A PREFEITURA MUNICIPAL DE SILVES</t>
  </si>
  <si>
    <t>2018NE00894</t>
  </si>
  <si>
    <t xml:space="preserve"> LUCIOLA HONORIO DE VALOIS COELHO DA SILVA</t>
  </si>
  <si>
    <t>PAGAMENTO DE DIÁRIAS FORA DO ESTADO</t>
  </si>
  <si>
    <t>2018NE00895</t>
  </si>
  <si>
    <t>PAGAMENTO DE DIÁRIAS FORA DO ESTADO, PARA PARTICIPAR DO EVENTO HACKFEST</t>
  </si>
  <si>
    <t>2018NE00896</t>
  </si>
  <si>
    <t xml:space="preserve"> JOSE RICARDO SAMPAIO COUTINHO</t>
  </si>
  <si>
    <t>2018NE00897</t>
  </si>
  <si>
    <t xml:space="preserve"> FRANCISCO EDINALDO LIRA CARVALHO</t>
  </si>
  <si>
    <t>2018NE00898</t>
  </si>
  <si>
    <t>PAGAMENTO DE DIÁRIAS NO ESTADO, PARA PROVIDENCIAR A SEGURANÇA PESSOAL DA EXMA. SRA. PROMOTORA DE JUSTIÇA DRA. MARINA CAMPOS MACIEL</t>
  </si>
  <si>
    <t>2018NE00899</t>
  </si>
  <si>
    <t>2018NE00900</t>
  </si>
  <si>
    <t>REFERENTE AO 6º TERMO ADITIVO AO CONVÊNIO Nº 002/2016</t>
  </si>
  <si>
    <t>2018NE00901</t>
  </si>
  <si>
    <t>PAGAMENTO DE AUXÍLIO-ALIMENTAÇÃO AOS MEMBROS E SERVIDORES DA PGJ/AM</t>
  </si>
  <si>
    <t>2018NE00902</t>
  </si>
  <si>
    <t>PAGAMENTO DE DIÁRIAS FORA DO ESTADO, PARA PARTICIPAR DO "SEMINÁRIO NACIONAL DE ESCRITURAÇÃO FISCAL DIGITAL</t>
  </si>
  <si>
    <t>2018NE00903</t>
  </si>
  <si>
    <t>PAGAMENTO DE DIÁRIAS FORA DO ESTADO, PARA PARTICIPAR DO "SEMINÁRIO NACIONAL DE ESCRITURAÇÃO FISCAL DIGITAL DE RETENÇÕES</t>
  </si>
  <si>
    <t>2018NE00904</t>
  </si>
  <si>
    <t>CELEBRAÇÃO DE CONVÊNIO ENTRE O MINISTÉRIO PÚBLICO DO ESTADO DO AMAZONAS E A POLÍCIA CIVIL</t>
  </si>
  <si>
    <t>2018NE00905</t>
  </si>
  <si>
    <t>CONTRATAÇÃO DE SERVIÇO DE BUFÊ, A SER SERVIDO DURANTE O "IV SEMINÁRIO DE COMBATE À VIOLÊNCIA CONTRA A MULHER NO AMAZONAS</t>
  </si>
  <si>
    <t>2018NE00906</t>
  </si>
  <si>
    <t xml:space="preserve">AQUISIÇÃO DE EQUIPAMENTOS DE INFORMÁTICA </t>
  </si>
  <si>
    <t>2018NE00907</t>
  </si>
  <si>
    <t>2018NE00908</t>
  </si>
  <si>
    <t xml:space="preserve"> ELANE BALBINA MORAES MAXIMO </t>
  </si>
  <si>
    <t>AQUISIÇÃO DE CONDICIONADORES DE AR</t>
  </si>
  <si>
    <t>2018NE00909</t>
  </si>
  <si>
    <t>PAGAMENTO DE DIÁRIAS FORA DO ESTADO PARA PARTICIPAR DA REUNIÃO ORDINÁRIA DO CONSELHO NACIONA</t>
  </si>
  <si>
    <t>2018NE00910</t>
  </si>
  <si>
    <t xml:space="preserve"> LUCIANA DE SOUZA CARVALHO</t>
  </si>
  <si>
    <t>PAGAMENTO DE DIÁRIAS NO ESTADO, PARA REALIZAR INSPEÇÃO À UNIDADE DE SAÚDE MISTA DE URUCARÁ</t>
  </si>
  <si>
    <t>2018NE00911</t>
  </si>
  <si>
    <t xml:space="preserve"> ORIALI CORREA DOS SANTOS</t>
  </si>
  <si>
    <t>2018NE00912</t>
  </si>
  <si>
    <t>PGTO DE DIÁRIAS FORA DO ESTADO, PARA PARTICIPAR DO CURSO DE FORMAÇÃO SOBRE NOVO SISTEMA NACIONAL DE ADOÇÃO E ACOLHIMENTO DE CRIANÇAS E ADOLESCENTES</t>
  </si>
  <si>
    <t>2018NE00913</t>
  </si>
  <si>
    <t xml:space="preserve"> R S ALVES SERVICOS GRAFICOS LTDA</t>
  </si>
  <si>
    <t>CONTRATAÇÃO DE EMPRESA PARA IMPRESSÃO DE FOTOGRAFIAS DIGITAIS</t>
  </si>
  <si>
    <t>2018NE00914</t>
  </si>
  <si>
    <t xml:space="preserve"> DELTAN MARTINAZZO DALLAGNOL</t>
  </si>
  <si>
    <t>PAGAMENTO DE DIÁRIAS FORA DO ESTADO AO EXMO. SR. PROCURADOR DA REPÚBLICA DR. DELTAN MARTINAZZO DALLAGNOL</t>
  </si>
  <si>
    <t>2018NE00915</t>
  </si>
  <si>
    <t xml:space="preserve"> PROTEMAC INDUSTRIA E COMERCIO DE BORRACHA LTDA</t>
  </si>
  <si>
    <t>AQUISIÇÃO DE EQUIPAMENTOS DE PROTEÇÃO INDIVIDUAL (EPI'S) PARA USO DE MOTOCICLISTAS</t>
  </si>
  <si>
    <t>2018NE00916</t>
  </si>
  <si>
    <t>CONTRATAÇÃO DE EMPRESA ESPECIALIZADA PARA FORNECIMENTO E INSTALAÇÃO DE DIVISÓRIAS.,</t>
  </si>
  <si>
    <t>2018NE00917</t>
  </si>
  <si>
    <t>2018NE00918</t>
  </si>
  <si>
    <t xml:space="preserve"> ANDREA DA COSTA FERREIRA EIRELI EPP</t>
  </si>
  <si>
    <t>CONTRATAÇÃO DE EMPRESA ESPECIALIZADA PARA FORNECIMENTO E INSTALAÇÃO DE FORROS MODULARES</t>
  </si>
  <si>
    <t>2018NE00919</t>
  </si>
  <si>
    <t>PAGAMENTO DE SERVIÇO DE FORNECIMENTO DE ÁGUA E ESGOTO PARA A PROMOTORIA DE JUSTIÇA DE HUMAITÁ/AM</t>
  </si>
  <si>
    <t>2018NE00920</t>
  </si>
  <si>
    <t xml:space="preserve">PAGAMENTO DE SERVIÇO DE FORNECIMENTO DE ÁGUA E ESGOTO </t>
  </si>
  <si>
    <t>2018NE00921</t>
  </si>
  <si>
    <t>2018NE00922</t>
  </si>
  <si>
    <t>2018NE00923</t>
  </si>
  <si>
    <t>2018NE00924</t>
  </si>
  <si>
    <t>2018NE00925</t>
  </si>
  <si>
    <t>2018NE00926</t>
  </si>
  <si>
    <t>2018NE00927</t>
  </si>
  <si>
    <t>2018NE00928</t>
  </si>
  <si>
    <t>2018NE00929</t>
  </si>
  <si>
    <t>2018NE00930</t>
  </si>
  <si>
    <t>2018NE00931</t>
  </si>
  <si>
    <t>2018NE00932</t>
  </si>
  <si>
    <t>2018NE00933</t>
  </si>
  <si>
    <t>2018NE00934</t>
  </si>
  <si>
    <t>2018NE00935</t>
  </si>
  <si>
    <t>FOLHA DE PAGAMENTO</t>
  </si>
  <si>
    <t>2018NE00936</t>
  </si>
  <si>
    <t>2018NE00937</t>
  </si>
  <si>
    <t>2018NE00938</t>
  </si>
  <si>
    <t>2018NE00939</t>
  </si>
  <si>
    <t>2018NE00940</t>
  </si>
  <si>
    <t>2018NE00941</t>
  </si>
  <si>
    <t>CONCESSÃO DE SUPRIMENTO DE FUNDOS</t>
  </si>
  <si>
    <t>2018NE00942</t>
  </si>
  <si>
    <t>PAGAMENTO DE DIÁRIAS FORA DO ESTADO, PARA PARTICIPAR DO SEMINÁRIO ELAS POR ELAS</t>
  </si>
  <si>
    <t>2018NE00943</t>
  </si>
  <si>
    <t xml:space="preserve"> ERIC NUNES NOVAES MACHADO</t>
  </si>
  <si>
    <t>PAGAMENTO DE DIÁRIAS NO ESTADO, PARA ATUAR NA PROMOTORIA DE JUSTIÇA DA COMARCA DE BENJAMIN CONSTANT</t>
  </si>
  <si>
    <t>2018NE00944</t>
  </si>
  <si>
    <t>2018NE00945</t>
  </si>
  <si>
    <t>2018NE00946</t>
  </si>
  <si>
    <t>2018NE00947</t>
  </si>
  <si>
    <t>2018NE00948</t>
  </si>
  <si>
    <t>2018NE00949</t>
  </si>
  <si>
    <t>2018NE00950</t>
  </si>
  <si>
    <t>2018NE00951</t>
  </si>
  <si>
    <t>2018NE00952</t>
  </si>
  <si>
    <t>2018NE00953</t>
  </si>
  <si>
    <t>2018NE00954</t>
  </si>
  <si>
    <t>2018NE00955</t>
  </si>
  <si>
    <t>2018NE00956</t>
  </si>
  <si>
    <t>2018NE00957</t>
  </si>
  <si>
    <t>2018NE00958</t>
  </si>
  <si>
    <t>PAE ATIVOS E JUROS DIFERENÇAS SALÁRIOS ANTERIORES</t>
  </si>
  <si>
    <t>2018NE00959</t>
  </si>
  <si>
    <t>2018NE00960</t>
  </si>
  <si>
    <t>PAE PENSIONISTAS - JUROS; DIFERENÇAS DE ANUÊNIO E URV</t>
  </si>
  <si>
    <t>2018NE00961</t>
  </si>
  <si>
    <t>2018NE00962</t>
  </si>
  <si>
    <t>PAE INATIVOS - JUROS</t>
  </si>
  <si>
    <t>2018NE00963</t>
  </si>
  <si>
    <t>CONTRATAÇÃO DE SERVIÇOS TÉCNICOS DE OPERADOR DE ÁUDIO</t>
  </si>
  <si>
    <t>2018NE00966</t>
  </si>
  <si>
    <t>2018NE00967</t>
  </si>
  <si>
    <t>CONTRATAÇÃO DE SERVIÇOS GRÁFICOS PARA IMPRESSÃO DE MATERIAIS</t>
  </si>
  <si>
    <t>2018NE00968</t>
  </si>
  <si>
    <t>2018NE00969</t>
  </si>
  <si>
    <t>CONTRATAÇÃO DE EMPRESA ESPECIALIZADA PARA O FORNECIMENTO DE CONDECORAÇÕES PERSONALIZADAS</t>
  </si>
  <si>
    <t>2018NE00970</t>
  </si>
  <si>
    <t xml:space="preserve"> JORGE ALBERTO VELOSO PEREIRA</t>
  </si>
  <si>
    <t>PAGAMENTO DE DIÁRIAS NO ESTADO, PARA ATUAR NAS 1ª E 2ª PROMOTORIAS DE JUSTIÇA DA COMARCA DE TEFÉ</t>
  </si>
  <si>
    <t>2018NE00971</t>
  </si>
  <si>
    <t>2018NE00972</t>
  </si>
  <si>
    <t>2018NE00973</t>
  </si>
  <si>
    <t>PAGAMENTO DE DIÁRIAS NO ESTADO, PARA PROCEDER A CORREIÇÃO ORDINÁRIA NA PROMOTORIA DE JUSTIÇA DE SÃO PAULO DE OLIVENÇA</t>
  </si>
  <si>
    <t>2018NE00974</t>
  </si>
  <si>
    <t>2018NE00975</t>
  </si>
  <si>
    <t xml:space="preserve"> FRANCISCO CELSO SOUZA SALES</t>
  </si>
  <si>
    <t>PAGAMENTO DE DIÁRIAS NO ESTADO, PARA REALIZAR PERÍCIA / AVALIAÇÃO DO IMÓVEL LOCALIZADO NA ESTRADA COARI-MAMIÁ</t>
  </si>
  <si>
    <t>2018NE00976</t>
  </si>
  <si>
    <t>PAE-ATIVOS - JUROS</t>
  </si>
  <si>
    <t>2018NE00977</t>
  </si>
  <si>
    <t>2018NE00978</t>
  </si>
  <si>
    <t>2018NE00979</t>
  </si>
  <si>
    <t>CONTRATAÇÃO DE SERVIÇO DE BUFÊ</t>
  </si>
  <si>
    <t>2018NE00980</t>
  </si>
  <si>
    <t>PAGAMENTO DE DIÁRIAS FORA DO ESTADO, PARA PARTICIPAR DA ASSEMBLEIA GERAL DA PROFIS</t>
  </si>
  <si>
    <t>2018NE00981</t>
  </si>
  <si>
    <t>PAGAMENTO DE DIÁRIAS FORA DO ESTADO, PARA PARTICIPAR DO "CURSO DE CAPACITAÇÃO EM NEGOCIAÇÃO EM CAUSAS COMPLEXAS AMBIENTAIS</t>
  </si>
  <si>
    <t>2018NE00982</t>
  </si>
  <si>
    <t>PAGAMENTO DE DIÁRIAS FORA DO ESTADO, PARA PARTICIPAR DO XIV CONGRESSO ESTADUAL DO MINISTÉRIO PÚBLICO</t>
  </si>
  <si>
    <t>2018NE00983</t>
  </si>
  <si>
    <t>PAGAMENTO DE DIÁRIAS FORA DO ESTADO, PARA PARTICIPAR DO VII CONGRESSO ESTADUAL DO MINISTÉRIO PÚBLICO</t>
  </si>
  <si>
    <t>2018NE00984</t>
  </si>
  <si>
    <t xml:space="preserve"> LUIZ DO REGO LOBAO FILHO</t>
  </si>
  <si>
    <t>PAGAMENTO DE DIÁRIAS NO ESTADO, PARA ATUAR NA PROMOTORIA DE JUSTIÇA DA COMARCA DE PRESIDENTE FIGUEIREDO</t>
  </si>
  <si>
    <t>2018NE00985</t>
  </si>
  <si>
    <t>CONVÊNIO ENTRE O MINISTÉRIO PÚBLICO DO ESTADO DO AMAZONAS E A PREFEITURA MUNICIPAL DE SÃO GABRIEL DA CACHOEIRA</t>
  </si>
  <si>
    <t>2018NE00986</t>
  </si>
  <si>
    <t>CONFECÇÃO DE PLACAS DE IDENTIFICAÇÃO</t>
  </si>
  <si>
    <t>2018NE00989</t>
  </si>
  <si>
    <t xml:space="preserve"> 682 SOLUÇOES EM TECNOLOGIA DA INFORMAÇAO LTDA  ME</t>
  </si>
  <si>
    <t>CONTRATAÇÃO DE EMPRESA ESPECIALIZADA PARA FORNECIMENTO DE LICENÇA DO SOFTWARE SEOBRA</t>
  </si>
  <si>
    <t>2018NE00990</t>
  </si>
  <si>
    <t xml:space="preserve"> PREFEITURA MUNICIPAL DE PRESIDENTE FIGUEIREDO</t>
  </si>
  <si>
    <t>SOLICITAÇÃO DE REEMBOLSO</t>
  </si>
  <si>
    <t>2018NE00991</t>
  </si>
  <si>
    <t xml:space="preserve"> ANDRE LUIZ ALVES MONTE </t>
  </si>
  <si>
    <t>CONTRATAÇÃO DE EMPRESA ESPECIALIZADA PARA PRESTAÇÃO DO SERVIÇO DE CONFECÇÃO E INSTALAÇÃO DE UMA PLACA DE IDENTIFICAÇÃO</t>
  </si>
  <si>
    <t>2018NE00992</t>
  </si>
  <si>
    <t xml:space="preserve"> WESLEI MACHADO ALVES</t>
  </si>
  <si>
    <t>2018NE00993</t>
  </si>
  <si>
    <t>2018NE00994</t>
  </si>
  <si>
    <t>2018NE00995</t>
  </si>
  <si>
    <t xml:space="preserve"> AILSON DE SOUZA ARAUJO</t>
  </si>
  <si>
    <t>CONTRATAÇÃO DE EMPRESA ESPECIALIZADA PARA PRESTAÇÃO DE SERVIÇOS DE RECUPERAÇÃO E CONFECÇÃO DE QUADROS</t>
  </si>
  <si>
    <t>2018NE00996</t>
  </si>
  <si>
    <t>2018NE00997</t>
  </si>
  <si>
    <t>REFERENTE AO PAGAMENTO DE DIÁRIAS NA CIDADE DE MACEIÓ/AL</t>
  </si>
  <si>
    <t>2018NE00998</t>
  </si>
  <si>
    <t xml:space="preserve"> WALDIR MACIEIRA DA COSTA FILHO</t>
  </si>
  <si>
    <t>REFERENTE AO PAGAMENTO DE DIÁRIAS, PALESTRANTE DO "I SIMPÓSIO SOBRE EDUCAÇÃO ESPECIAL</t>
  </si>
  <si>
    <t>2018NE00999</t>
  </si>
  <si>
    <t xml:space="preserve"> CAROLINA RAMOS RESENDE VIDEIRA</t>
  </si>
  <si>
    <t>2018NE01000</t>
  </si>
  <si>
    <t xml:space="preserve"> MARIANA SEIFERT BAZZO</t>
  </si>
  <si>
    <t>REFERENTE AO PAGAMENTO DE DIÁRIAS, PALESTRANTE DO "IV SEMINÁRIO DE COMBATE À VIOLÊNCIA CONTRA A MULHER NO AMAZONAS</t>
  </si>
  <si>
    <t>2018NE01001</t>
  </si>
  <si>
    <t xml:space="preserve"> CLAUDIA REGINA DOS SANTOS A. GARCIA</t>
  </si>
  <si>
    <t>2018NE01002</t>
  </si>
  <si>
    <t>REFERENTE AO PAGAMENTO DE DIÁRIAS PARA ATUAR NA PROMOTORIA DE JUSTIÇA DA COMARCA DE NHAMUNDÁ</t>
  </si>
  <si>
    <t>2018NE01003</t>
  </si>
  <si>
    <t xml:space="preserve"> COENCIL COMERCIO IMPORTACAO E EXPORTACAO LTDA</t>
  </si>
  <si>
    <t>REFERENTE A LOCAÇÃO DE IMÓVEIS.</t>
  </si>
  <si>
    <t>2018NE01007</t>
  </si>
  <si>
    <t xml:space="preserve"> LUIZ CLAUDIO MEIRELLES</t>
  </si>
  <si>
    <t>PAGAMENTO DE DIÁRIA A HÓSPEDE OFICIAL DO MP/AM.</t>
  </si>
  <si>
    <t>2018NE01008</t>
  </si>
  <si>
    <t>PAGAMENTO DE DIÁRIA NA CIDADE DE FORTALEZA</t>
  </si>
  <si>
    <t>2018NE01009</t>
  </si>
  <si>
    <t>2018NE01010</t>
  </si>
  <si>
    <t>2018NE01011</t>
  </si>
  <si>
    <t>2018NE01012</t>
  </si>
  <si>
    <t>2018NE01013</t>
  </si>
  <si>
    <t>2018NE01014</t>
  </si>
  <si>
    <t>2018NE01015</t>
  </si>
  <si>
    <t>2018NE01016</t>
  </si>
  <si>
    <t xml:space="preserve"> AFRANIO CORREA LIMA JUNIOR</t>
  </si>
  <si>
    <t>PAGAMENTO DE DIÁRIA NA CIDADE DE BRASÍLIA</t>
  </si>
  <si>
    <t>2018NE01017</t>
  </si>
  <si>
    <t>2018NE01018</t>
  </si>
  <si>
    <t>2018NE01019</t>
  </si>
  <si>
    <t>2018NE01020</t>
  </si>
  <si>
    <t>2018NE01021</t>
  </si>
  <si>
    <t>2018NE01022</t>
  </si>
  <si>
    <t>2018NE01023</t>
  </si>
  <si>
    <t xml:space="preserve"> ELAYNE DE LIMA PEREIRA</t>
  </si>
  <si>
    <t>2018NE01024</t>
  </si>
  <si>
    <t xml:space="preserve"> CLEY BARBOSA MARTINS</t>
  </si>
  <si>
    <t>2018NE01025</t>
  </si>
  <si>
    <t xml:space="preserve"> CJ LOCADORA DE VEICULOS E COMERCIO DE MATERIAIS ELETRICOS EIRELI </t>
  </si>
  <si>
    <t>REFERENTE A AQUISIÇÃO DE LÂMPADAS E REFLETORES</t>
  </si>
  <si>
    <t>2018NE01026</t>
  </si>
  <si>
    <t xml:space="preserve"> 4DEAL SOLUTIONS TECNOLOGIA EM INFORMATICA LTDA </t>
  </si>
  <si>
    <t>RENOVAÇÃO DAS LICENÇAS E CAPACITAÇÃO OFICIAIS DO SOFTWARE IVANTI ENDPOINT MANAGER.</t>
  </si>
  <si>
    <t>2018NE01027</t>
  </si>
  <si>
    <t>CONTRATAÇÃO DE EMPRESA PARA CONFECÇÃO DE PLACAS</t>
  </si>
  <si>
    <t>2018NE01028</t>
  </si>
  <si>
    <t>CONVÊNIO ENTRE O MINISTÉRIO PÚBLICO DO ESTADO DO AMAZONAS E A PREFEITURA MUNICIPAL DE NOVO AIRÃO, VISANDO À CESSÃO DE SERVIDORES MUNICIPAIS PARA ATUAREM NA PROMOTORIA DE JUSTIÇA DA COMARCA</t>
  </si>
  <si>
    <t>2018NE01029</t>
  </si>
  <si>
    <t>CONTRATAÇÃO DE EMPRESA ESPECIALIZADA PARA PRESTAÇÃO DE SERVIÇOS DE AGENCIAMENTO DE VIAGENS</t>
  </si>
  <si>
    <t>2018NE01030</t>
  </si>
  <si>
    <t xml:space="preserve"> YARA REBECA ALBUQUERQUE MARINHO</t>
  </si>
  <si>
    <t>2018NE01031</t>
  </si>
  <si>
    <t>2018NE01032</t>
  </si>
  <si>
    <t xml:space="preserve"> L &amp; F MOVEIS LTDA</t>
  </si>
  <si>
    <t>REFERENTE A AQUISIÇÃO DE EXPOSITORES PARA VESTES TALARES, CONFECCIONADOS EM  PLACA MDF,</t>
  </si>
  <si>
    <t>2018NE01033</t>
  </si>
  <si>
    <t>REFERENTE AO PAGAMENTO DE DIÁRIAS NA CIDADE DE AUTAZES/AM</t>
  </si>
  <si>
    <t>2018NE01034</t>
  </si>
  <si>
    <t>2018NE01035</t>
  </si>
  <si>
    <t>2018NE01036</t>
  </si>
  <si>
    <t>REFERENTE A CONTRATAÇÃO DE SERVIÇOS DE LOCAÇÃO DE 06 (SEIS) MICROFONES DE LAPELA</t>
  </si>
  <si>
    <t>2018NE01037</t>
  </si>
  <si>
    <t>2018NE01038</t>
  </si>
  <si>
    <t>REFERENTE AO PAGAMENTO DE DIÁRIAS NA CIDADE DE NOVO ARIPUANÃ</t>
  </si>
  <si>
    <t>2018NE01039</t>
  </si>
  <si>
    <t>REFERENTE AO PAGAMENTO DE DIÁRIAS NA CIDADE DE HUMAITÁ/AM</t>
  </si>
  <si>
    <t>2018NE01040</t>
  </si>
  <si>
    <t>2018NE01041</t>
  </si>
  <si>
    <t>REFERENTE À CONTRATAÇÃO DE EMPRESA ESPECIALIZADA PARA PRESTAÇÃO DE SERVIÇOS DE ENGENHARIA</t>
  </si>
  <si>
    <t>2018NE01042</t>
  </si>
  <si>
    <t>REFERENTE AO PAGAMENTO DE DIÁRIAS NA CIDADE DE ALVARÃES/AM</t>
  </si>
  <si>
    <t>2018NE01043</t>
  </si>
  <si>
    <t>REFERENTE AO PAGAMENTO DE DIÁRIAS NA CIDADE DE TEFÉ/AM</t>
  </si>
  <si>
    <t>2018NE01044</t>
  </si>
  <si>
    <t>REFERENTE A PRESTAÇÃO DE SERVIÇOS CONTINUADOS DE LIMPEZA E CONSERVAÇÃO</t>
  </si>
  <si>
    <t>2018NE01045</t>
  </si>
  <si>
    <t>REFERENTE AO PAGAMENTO DE DIÁRIAS NA CIDADE DE CODAJÁS/AM</t>
  </si>
  <si>
    <t>2018NE01046</t>
  </si>
  <si>
    <t>REFERENTE AO PAGAMENTO DE DIÁRIAS NA CIDADE DE PORTO VELHO/RO,</t>
  </si>
  <si>
    <t>2018NE01047</t>
  </si>
  <si>
    <t xml:space="preserve"> BRUNO CORDEIRO LORENZI</t>
  </si>
  <si>
    <t>2018NE01048</t>
  </si>
  <si>
    <t>REFERENTE AO PAGAMENTO DE DIÁRIAS NA CIDADE DE PARINTINS/AM</t>
  </si>
  <si>
    <t>2018NE01049</t>
  </si>
  <si>
    <t>REFERENTE AO PAGAMENTO DE DIÁRIAS NA CIDADE DE NHAMUNDÁ/AM,</t>
  </si>
  <si>
    <t>2018NE01050</t>
  </si>
  <si>
    <t>PRESTAÇÃO DE SERVIÇOS DE ACESSO À INTERNET</t>
  </si>
  <si>
    <t>2018NE01052</t>
  </si>
  <si>
    <t>2018NE01053</t>
  </si>
  <si>
    <t>2018NE01054</t>
  </si>
  <si>
    <t>2018NE01055</t>
  </si>
  <si>
    <t>2018NE01056</t>
  </si>
  <si>
    <t>2018NE01057</t>
  </si>
  <si>
    <t>2018NE01058</t>
  </si>
  <si>
    <t>2018NE01059</t>
  </si>
  <si>
    <t>2018NE01060</t>
  </si>
  <si>
    <t>2018NE01061</t>
  </si>
  <si>
    <t>2018NE01062</t>
  </si>
  <si>
    <t>2018NE01063</t>
  </si>
  <si>
    <t>2018NE01064</t>
  </si>
  <si>
    <t>2018NE01065</t>
  </si>
  <si>
    <t>2018NE01066</t>
  </si>
  <si>
    <t>2018NE01067</t>
  </si>
  <si>
    <t>CONTRATAÇÃO DE SERVIÇOS DE CONECTIVIDADE PONTO A PONTO EM FIBRA ÓPTICA</t>
  </si>
  <si>
    <t>2018NE01068</t>
  </si>
  <si>
    <t>2018NE01069</t>
  </si>
  <si>
    <t>2018NE01070</t>
  </si>
  <si>
    <t xml:space="preserve"> NP CAPACITACAO E SOLUCOES TECNOLOGICAS LTDA</t>
  </si>
  <si>
    <t>REFERENTE A ASSINATURA DE ACESSO AO SISTEMA BANCO DE PREÇOS</t>
  </si>
  <si>
    <t>2018NE01071</t>
  </si>
  <si>
    <t>2018NE01072</t>
  </si>
  <si>
    <t>2018NE01073</t>
  </si>
  <si>
    <t>2018NE01074</t>
  </si>
  <si>
    <t>2018NE01076</t>
  </si>
  <si>
    <t>2018NE01077</t>
  </si>
  <si>
    <t>2018NE01078</t>
  </si>
  <si>
    <t>2018NE01079</t>
  </si>
  <si>
    <t>2018NE01080</t>
  </si>
  <si>
    <t>2018NE01081</t>
  </si>
  <si>
    <t>2018NE01082</t>
  </si>
  <si>
    <t>2018NE01083</t>
  </si>
  <si>
    <t>2018NE01084</t>
  </si>
  <si>
    <t>2018NE01085</t>
  </si>
  <si>
    <t>2018NE01086</t>
  </si>
  <si>
    <t>2018NE01087</t>
  </si>
  <si>
    <t>2018NE01088</t>
  </si>
  <si>
    <t>2018NE01090</t>
  </si>
  <si>
    <t>2018NE01091</t>
  </si>
  <si>
    <t>2018NE01092</t>
  </si>
  <si>
    <t>2018NE01093</t>
  </si>
  <si>
    <t>2018NE01094</t>
  </si>
  <si>
    <t>2018NE01095</t>
  </si>
  <si>
    <t>PAGAMENTOS DE DIÁRIAS NO ESTADO</t>
  </si>
  <si>
    <t>2018NE01096</t>
  </si>
  <si>
    <t>2018NE01097</t>
  </si>
  <si>
    <t>2018NE01098</t>
  </si>
  <si>
    <t>REFERENTE A  EXECUÇÃO E MANUTENÇÃO DO PROGRAMA DE PROTEÇÃO A VÍTIMAS E TESTEMUNHAS AMEAÇADAS (PROVITA)</t>
  </si>
  <si>
    <t>2018NE01100</t>
  </si>
  <si>
    <t>2018NE01101</t>
  </si>
  <si>
    <t>2018NE01102</t>
  </si>
  <si>
    <t>2018NE01103</t>
  </si>
  <si>
    <t>2018NE01104</t>
  </si>
  <si>
    <t>AUXÍLIO-SAUDE</t>
  </si>
  <si>
    <t>2018NE01105</t>
  </si>
  <si>
    <t>2018NE01106</t>
  </si>
  <si>
    <t>2018NE01107</t>
  </si>
  <si>
    <t xml:space="preserve"> TELEMAR NORTE LESTE S.A</t>
  </si>
  <si>
    <t xml:space="preserve">CONTRATAÇÃO DE EMPRESA ESPECIALIZADA PARA PRESTAÇÃO DE SERVIÇO TELEFÔNICO FIXO COMUTADO </t>
  </si>
  <si>
    <t>2018NE01109</t>
  </si>
  <si>
    <t>INCLUSÃO DO SERVIDOR PÚBLICO MUNICIPAL MANUEL DE OLIVEIRA SANTOS NO TERMO DE CONVÊNIO DE CESSÃO DE SERVIDOR</t>
  </si>
  <si>
    <t>2018NE01110</t>
  </si>
  <si>
    <t>CONTRATAÇÃO DE SERVIÇOS TÉCNICOS DE OPERADOR DE VÍDEO</t>
  </si>
  <si>
    <t>2018NE01111</t>
  </si>
  <si>
    <t xml:space="preserve"> PREFEITURA MUNICIPAL DE MANAQUIRI</t>
  </si>
  <si>
    <t>CONVÊNIO ENTRE O MINISTÉRIO PÚBLICO DO ESTADO DO AMAZONAS E A PREFEITURA MUNICIPAL DE MANAQUIRI</t>
  </si>
  <si>
    <t>2018NE01112</t>
  </si>
  <si>
    <t xml:space="preserve"> PREFEITURA MUNICIPAL DE URUCARA</t>
  </si>
  <si>
    <t>CONVÊNIO ENTRE O MINISTÉRIO PÚBLICO DO ESTADO DO AMAZONAS E A PREFEITURA MUNICIPAL DE URUCARÁ</t>
  </si>
  <si>
    <t>2018NE01113</t>
  </si>
  <si>
    <t>2018NE01114</t>
  </si>
  <si>
    <t>AQUISIÇÃO DE ELETRODOMÉSTICOS</t>
  </si>
  <si>
    <t>2018NE01115</t>
  </si>
  <si>
    <t>2018NE01116</t>
  </si>
  <si>
    <t>SERVIÇO DE FORNECIMENTO DE ÁGUA E ESGOTO PARA AS PROMOTORIAS DE JUSTIÇA NOS MUNICÍPIOS DO INTERIOR DO ESTADO DO AMAZONAS</t>
  </si>
  <si>
    <t>2018NE01117</t>
  </si>
  <si>
    <t>2018NE01118</t>
  </si>
  <si>
    <t xml:space="preserve"> MARCO AURELIO LISCIOTTO</t>
  </si>
  <si>
    <t>PAGAMENTO DE DIÁRIAS NO ESTADO</t>
  </si>
  <si>
    <t>2018NE01119</t>
  </si>
  <si>
    <t xml:space="preserve"> ALVARO GRANJA PEREIRA DE SOUZA</t>
  </si>
  <si>
    <t>2018NE01120</t>
  </si>
  <si>
    <t xml:space="preserve"> JORGE WILSON LOPES CAVALCANTE</t>
  </si>
  <si>
    <t>2018NE01121</t>
  </si>
  <si>
    <t xml:space="preserve"> HILTON SERRA VIANA</t>
  </si>
  <si>
    <t>2018NE01122</t>
  </si>
  <si>
    <t xml:space="preserve"> RODRIGO NICOLETTI</t>
  </si>
  <si>
    <t>CONCESSÃO DE SUPRIMENTO DE FUNDOS PARA O CUSTEIO DE DESPESAS DE PEQUENO VULTO COM MATERIAL DE CONSUMO</t>
  </si>
  <si>
    <t>2018NE01123</t>
  </si>
  <si>
    <t>2018NE01124</t>
  </si>
  <si>
    <t>2018NE01125</t>
  </si>
  <si>
    <t>AQUISIÇÃO DE MATERIAL DE EXPEDIENTE</t>
  </si>
  <si>
    <t>2018NE01126</t>
  </si>
  <si>
    <t>2018NE01127</t>
  </si>
  <si>
    <t xml:space="preserve"> 3D PROJETOS E ASSESSORIA EM INFORMATICA LTDA  EPP</t>
  </si>
  <si>
    <t>AQUISIÇÃO DE PROJETORES MULTIMÍDIA E CONTROLES/ APONTADORES DE SLIDES</t>
  </si>
  <si>
    <t>2018NE01130</t>
  </si>
  <si>
    <t>CONTRATAÇÃO DE EMPRESA ESPECIALIZADA PARA FORNECIMENTO DE FECHADURAS</t>
  </si>
  <si>
    <t>2018NE01132</t>
  </si>
  <si>
    <t>2018NE01135</t>
  </si>
  <si>
    <t>PAGAMENTO DE INDENIZAÇÃO, REFERENTE A RESSARCIMENTO POR DANOS CAUSADOS EM SEU VEÍCULO AUTOMOTOR POR MOTOCICLETA DE PROPRIEDADE DO PARQUET</t>
  </si>
  <si>
    <t>2018NE01137</t>
  </si>
  <si>
    <t>PRESTAÇÃO DE SERVIÇOS DE AGENCIAMENTO DE VIAGEM</t>
  </si>
  <si>
    <t>2018NE01138</t>
  </si>
  <si>
    <t xml:space="preserve"> PORTELA LOGISTICA E CONSTRUCAO EIRELI </t>
  </si>
  <si>
    <t>AQUISIÇÃO DE EQUIPAMENTOS DESTINADOS À GRAVAÇÃO DE AUDIÊNCIAS</t>
  </si>
  <si>
    <t>2018NE01139</t>
  </si>
  <si>
    <t>2018NE01140</t>
  </si>
  <si>
    <t>2018NE01141</t>
  </si>
  <si>
    <t xml:space="preserve"> GEORGE PESTANA VIEIRA</t>
  </si>
  <si>
    <t>2018NE01142</t>
  </si>
  <si>
    <t xml:space="preserve"> NOE ARAUJO DO COUTO</t>
  </si>
  <si>
    <t>2018NE01143</t>
  </si>
  <si>
    <t>2018NE01144</t>
  </si>
  <si>
    <t>2018NE01145</t>
  </si>
  <si>
    <t xml:space="preserve"> PAULO CESAR TORRES RIBEIRO</t>
  </si>
  <si>
    <t>2018NE01146</t>
  </si>
  <si>
    <t>2018NE01147</t>
  </si>
  <si>
    <t xml:space="preserve"> ANDRÉ ALECRIM MARINHO</t>
  </si>
  <si>
    <t>2018NE01148</t>
  </si>
  <si>
    <t xml:space="preserve"> ADRIANO ALECRIM MARINHO</t>
  </si>
  <si>
    <t>2018NE01149</t>
  </si>
  <si>
    <t>2018NE01150</t>
  </si>
  <si>
    <t xml:space="preserve"> CLAUDIO FACUNDO DE LIMA</t>
  </si>
  <si>
    <t>2018NE01151</t>
  </si>
  <si>
    <t xml:space="preserve"> KLEBSON BRAGADO SANTIAGO</t>
  </si>
  <si>
    <t>2018NE01152</t>
  </si>
  <si>
    <t xml:space="preserve"> ELIJANDER FACUNDES JEAN</t>
  </si>
  <si>
    <t>2018NE01153</t>
  </si>
  <si>
    <t xml:space="preserve"> EMBRALIC COMERCIO E SERVIÇOS LTDA</t>
  </si>
  <si>
    <t>2018NE01154</t>
  </si>
  <si>
    <t>2018NE01155</t>
  </si>
  <si>
    <t>AQUISIÇÃO DE GÊNEROS ALIMENTÍCIOS</t>
  </si>
  <si>
    <t>2018NE01158</t>
  </si>
  <si>
    <t>2018NE01159</t>
  </si>
  <si>
    <t>2018NE01160</t>
  </si>
  <si>
    <t>PAGAMENTO DE AUXÍLIO-ALIMENTAÇÃO AOS MEMBROS E SERVIDORES</t>
  </si>
  <si>
    <t>2018NE01161</t>
  </si>
  <si>
    <t xml:space="preserve"> CONFECCOES DEMASI LTDA</t>
  </si>
  <si>
    <t>AQUISIÇÃO DE 01 (UMA) BECA DE GALA E 01 (UMA) CAPA DE SESSÃO DO EGRÉGIO COLÉGIO DE PROCURADORES DE JUSTIÇA</t>
  </si>
  <si>
    <t>2018NE01164</t>
  </si>
  <si>
    <t>2018NE01165</t>
  </si>
  <si>
    <t>2018NE01166</t>
  </si>
  <si>
    <t>CONVÊNIO ENTRE O MINISTÉRIO PÚBLICO DO ESTADO DO AMAZONAS E A PREFEITURA MUNICIPAL DE ALVARÃES</t>
  </si>
  <si>
    <t>2018NE01167</t>
  </si>
  <si>
    <t>AQUISIÇÃO DE QUADRO BRANCO DE PLANEJAMENTO MENSAL</t>
  </si>
  <si>
    <t>2018NE01168</t>
  </si>
  <si>
    <t>CONTRATAÇÃO DE EMPRESA ESPECIALIZADA PARA A PRESTAÇÃO DO SERVIÇO DE MANUTENÇÃO EM 02 (DUAS) PORTAS BLINDEX</t>
  </si>
  <si>
    <t>2018NE01169</t>
  </si>
  <si>
    <t>PRESTAÇÃO DE SERVIÇOS DE REDE, COMPREENDENDO ACESSO À METROMAO</t>
  </si>
  <si>
    <t>2018NE01170</t>
  </si>
  <si>
    <t>2018NE01171</t>
  </si>
  <si>
    <t xml:space="preserve"> CNHS INFORMATICA LTDA</t>
  </si>
  <si>
    <t>REFERENTE À AQUISIÇÃO DE PILHAS E BATERIAS</t>
  </si>
  <si>
    <t>2018NE01172</t>
  </si>
  <si>
    <t xml:space="preserve"> CONSULTRE CONSULTORIA E TREINAMENTO LTDA</t>
  </si>
  <si>
    <t>INSCRIÇÃO DA SERVIDORA, VÂNIA LÚCIA HOUNSELL DE BARROS, NO CURSO "GESTÃO DE DOCUMENTOS ELETRÔNICOS"</t>
  </si>
  <si>
    <t>2018NE01173</t>
  </si>
  <si>
    <t>PAGAMENTO POR INDENIZAÇÃO DE FATURAS VENCIDAS</t>
  </si>
  <si>
    <t>2018NE01174</t>
  </si>
  <si>
    <t>2018NE01175</t>
  </si>
  <si>
    <t>2018NE01176</t>
  </si>
  <si>
    <t>2018NE01178</t>
  </si>
  <si>
    <t>2018NE01179</t>
  </si>
  <si>
    <t>2018NE01180</t>
  </si>
  <si>
    <t>2018NE01181</t>
  </si>
  <si>
    <t>2018NE01182</t>
  </si>
  <si>
    <t>2018NE01183</t>
  </si>
  <si>
    <t>2018NE01184</t>
  </si>
  <si>
    <t>2018NE01185</t>
  </si>
  <si>
    <t>2018NE01186</t>
  </si>
  <si>
    <t xml:space="preserve"> PERSONAL LTDA</t>
  </si>
  <si>
    <t>CONTRATAÇÃO DE EMPRESA PARA CONFECÇÃO DE BRASÃO E LETREIRO DO MP/AM</t>
  </si>
  <si>
    <t>2018NE01187</t>
  </si>
  <si>
    <t xml:space="preserve"> COMERCIAL VANGUARDEIRA EIRELI </t>
  </si>
  <si>
    <t>REFERENTE A AQUISIÇÃO DE TUBOS DE SILICONE ADESIVO</t>
  </si>
  <si>
    <t>2018NE01188</t>
  </si>
  <si>
    <t xml:space="preserve"> CHRISTINE MONTEIRO AUGUSTO SOUZA</t>
  </si>
  <si>
    <t>2018NE01189</t>
  </si>
  <si>
    <t>2018NE01190</t>
  </si>
  <si>
    <t xml:space="preserve"> MURPHY STUARTHI DE OLIVEIRA</t>
  </si>
  <si>
    <t>2018NE01191</t>
  </si>
  <si>
    <t>2018NE01192</t>
  </si>
  <si>
    <t>2018NE01193</t>
  </si>
  <si>
    <t>2018NE01194</t>
  </si>
  <si>
    <t>2018NE01195</t>
  </si>
  <si>
    <t>2018NE01196</t>
  </si>
  <si>
    <t>2018NE01197</t>
  </si>
  <si>
    <t>2018NE01198</t>
  </si>
  <si>
    <t>2018NE01199</t>
  </si>
  <si>
    <t>2018NE01200</t>
  </si>
  <si>
    <t>2018NE01201</t>
  </si>
  <si>
    <t>2018NE01202</t>
  </si>
  <si>
    <t>2018NE01203</t>
  </si>
  <si>
    <t>2018NE01204</t>
  </si>
  <si>
    <t>2018NE01205</t>
  </si>
  <si>
    <t>2018NE01206</t>
  </si>
  <si>
    <t>2018NE01207</t>
  </si>
  <si>
    <t>2018NE01208</t>
  </si>
  <si>
    <t>2018NE01209</t>
  </si>
  <si>
    <t>2018NE01210</t>
  </si>
  <si>
    <t>2018NE01211</t>
  </si>
  <si>
    <t>2018NE01212</t>
  </si>
  <si>
    <t>2018NE01214</t>
  </si>
  <si>
    <t>2018NE01215</t>
  </si>
  <si>
    <t>2018NE01216</t>
  </si>
  <si>
    <t>2018NE01217</t>
  </si>
  <si>
    <t>2018NE01218</t>
  </si>
  <si>
    <t>2018NE01219</t>
  </si>
  <si>
    <t>2018NE01220</t>
  </si>
  <si>
    <t>2018NE01221</t>
  </si>
  <si>
    <t>2018NE01222</t>
  </si>
  <si>
    <t>2018NE01223</t>
  </si>
  <si>
    <t>2018NE01224</t>
  </si>
  <si>
    <t>2018NE01225</t>
  </si>
  <si>
    <t>2018NE01226</t>
  </si>
  <si>
    <t>PRORROGAÇÃO DO CT Nº 025/2017, CUJO OBJETO É A PRESTAÇÃO DE SERVIÇO DE ACESSO A INTERNET</t>
  </si>
  <si>
    <t>2018NE01228</t>
  </si>
  <si>
    <t>CONRATAÇÃO DE SERVIÇO DE BUFET</t>
  </si>
  <si>
    <t>2018NE01229</t>
  </si>
  <si>
    <t xml:space="preserve"> VANIA LUCIA HOUNSELL DE BARROS</t>
  </si>
  <si>
    <t>2018NE01230</t>
  </si>
  <si>
    <t>2018NE01231</t>
  </si>
  <si>
    <t>2018NE01232</t>
  </si>
  <si>
    <t>2018NE01233</t>
  </si>
  <si>
    <t>2018NE01234</t>
  </si>
  <si>
    <t>2018NE01235</t>
  </si>
  <si>
    <t xml:space="preserve"> ARMANDO GURGEL MAIA</t>
  </si>
  <si>
    <t>2018NE01236</t>
  </si>
  <si>
    <t xml:space="preserve"> MARCIO FERNANDO NOGUEIRA BORGES DE CAMPOS</t>
  </si>
  <si>
    <t>2018NE01237</t>
  </si>
  <si>
    <t xml:space="preserve"> ANDRE VIRGILIO BELOTA SEFFAIR</t>
  </si>
  <si>
    <t>2018NE01238</t>
  </si>
  <si>
    <t>2018NE01239</t>
  </si>
  <si>
    <t>2018NE01240</t>
  </si>
  <si>
    <t>2018NE01241</t>
  </si>
  <si>
    <t>2018NE01242</t>
  </si>
  <si>
    <t>2018NE01243</t>
  </si>
  <si>
    <t>2018NE01244</t>
  </si>
  <si>
    <t>2018NE01245</t>
  </si>
  <si>
    <t>PAGAMENTO POR INDENIZAÇÃO DE FATURA POR SERVIÇO DE TELEFONIA FIXA NÃO COBERTO PELO CT</t>
  </si>
  <si>
    <t>2018NE01246</t>
  </si>
  <si>
    <t>2018NE01248</t>
  </si>
  <si>
    <t xml:space="preserve"> A.AUZIER MOREIRA </t>
  </si>
  <si>
    <t>AQUISIÇÃO DE 1 (UMA) SMART  TV, COM DUAS ANTENAS</t>
  </si>
  <si>
    <t>2018NE01249</t>
  </si>
  <si>
    <t>2018NE01250</t>
  </si>
  <si>
    <t>AQUISIÇÃO DE EQUIPAMENTOS DE INFORMÁTICA</t>
  </si>
  <si>
    <t>2018NE01251</t>
  </si>
  <si>
    <t xml:space="preserve"> JVS COMERCIO E SERVIÇOS DE INFORMATICA LTDA  ME</t>
  </si>
  <si>
    <t>AQUISIÇÃO DE MATERIAIS E FERRAMENTAS PARA MANUTENÇÃO E SUPORTE E INFORMÁTICA</t>
  </si>
  <si>
    <t>2018NE01252</t>
  </si>
  <si>
    <t>AQUISIÇÃO DE MATERIAIS E ACESSÓRIOS DE REDE, TELEFONIA, EQUIPAMENTOS E FERRAMENTAS</t>
  </si>
  <si>
    <t>2018NE01253</t>
  </si>
  <si>
    <t>AQUISIÇÃO DE MATERIAL PARA COMUNICAÇÃO</t>
  </si>
  <si>
    <t>2018NE01254</t>
  </si>
  <si>
    <t>2018NE01255</t>
  </si>
  <si>
    <t>AQUISIÇÃO DE UM QUADRO DE AVISOS EM CORTIÇA</t>
  </si>
  <si>
    <t>2018NE01256</t>
  </si>
  <si>
    <t xml:space="preserve"> ONETE DE SOUZA ALMEIDA FILHO 72868627234</t>
  </si>
  <si>
    <t>PRESTAÇÃO DE SERVIÇO DE MANUTENÇÃO EM “PORTÃO DE CORRER”.</t>
  </si>
  <si>
    <t>2018NE01257</t>
  </si>
  <si>
    <t xml:space="preserve"> PREFEITURA MUNICIPAL DE TAPAUA</t>
  </si>
  <si>
    <t>CONVÊNIO ENTRE O MINISTÉRIO PÚBLICO DO ESTADO DO AMAZONAS E A PREFEITURA MUNICIPAL DE TAPAUA</t>
  </si>
  <si>
    <t>2018NE01258</t>
  </si>
  <si>
    <t>CONTRATAÇÃO DE EMPRESA PARA CONFECÇÃO DE PLACAS DE MESA</t>
  </si>
  <si>
    <t>2018NE01259</t>
  </si>
  <si>
    <t xml:space="preserve"> R DE O LIRA </t>
  </si>
  <si>
    <t>AQUISIÇAÕ DE CONDICIONADORES DE AR</t>
  </si>
  <si>
    <t>2018NE01260</t>
  </si>
  <si>
    <t xml:space="preserve"> DADAMI COM DE EQUIPAMENTOS ELETRO</t>
  </si>
  <si>
    <t>2018NE01261</t>
  </si>
  <si>
    <t xml:space="preserve"> GABRIELLY COSTA BESSA</t>
  </si>
  <si>
    <t xml:space="preserve">PREMIAÇÃO DO XVI CONCURSO DE JURI SIMULADO </t>
  </si>
  <si>
    <t>2018NE01262</t>
  </si>
  <si>
    <t xml:space="preserve"> JULIO BERNARDINO DA SILVA</t>
  </si>
  <si>
    <t>2018NE01263</t>
  </si>
  <si>
    <t xml:space="preserve"> CARLOS KEVIN DE AGUIAR SANTOS</t>
  </si>
  <si>
    <t>2018NE01264</t>
  </si>
  <si>
    <t xml:space="preserve"> KAIQUE HENRIQUE CAVALCANTE DE SOUZA</t>
  </si>
  <si>
    <t>2018NE01265</t>
  </si>
  <si>
    <t>2018NE01266</t>
  </si>
  <si>
    <t xml:space="preserve"> WENDEL BARBOZA ROCHA</t>
  </si>
  <si>
    <t>2018NE01267</t>
  </si>
  <si>
    <t>2018NE01268</t>
  </si>
  <si>
    <t xml:space="preserve">T O T A L    </t>
  </si>
  <si>
    <t>EMPENHOS E PAGAMENTOS POR FAVORECIDO EXERCICIO ANTERIOR</t>
  </si>
  <si>
    <t>PRODAM PROCESSAMENTO DE DADOS AMAZONAS SA</t>
  </si>
  <si>
    <t>04407920000180</t>
  </si>
  <si>
    <t>REFERENTE À PRESTAÇÃO DE SERVIÇO DE EXECUÇÃO DE SISTEMA DE
INFORMAÇÃO, COMPREENDENDO GESTÃO E PROCESSAMENTO DE FOLHA DE PAGAMENTO E
RECURSOS HUMANOS, POR UM PERÍODO DE 12 (DOZE) MESES.</t>
  </si>
  <si>
    <t>2017NE00001</t>
  </si>
  <si>
    <t xml:space="preserve"> - DISPONIBILIZAÇÃO DE 01 LICENÇA DE TECNOLOGIA VPN - VIRTUAL PRIVATE NETWORK, POR UM PERÍODO DE 12 (DOZE) MESES</t>
  </si>
  <si>
    <t>2017NE00009</t>
  </si>
  <si>
    <t>CLARO S A</t>
  </si>
  <si>
    <t>40432544000147</t>
  </si>
  <si>
    <t xml:space="preserve"> - SERVIÇO TELEFÔNICO FIXO COMUTADO - STFC, PARA ATENDER ÀS NECESSIDADES DA PROCURADORIA-GERAL DE JUSTIÇA / MINISTÉRIO PÚBLICO DO ESTADO DO AMAZONAS, POR UM PERÍODO DE 9 (NOV E ) MESES</t>
  </si>
  <si>
    <t>2017NE00016</t>
  </si>
  <si>
    <t xml:space="preserve"> -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t>
  </si>
  <si>
    <t>2017NE00021</t>
  </si>
  <si>
    <t>VILA DA BARRA COM E REP E SERV DE DEDETIZACAO LTDA</t>
  </si>
  <si>
    <t>00492578000102</t>
  </si>
  <si>
    <t xml:space="preserve"> - PRESTAÇÃO DE SERVIÇOS DE CONTROLE INTEGRADO DE PRAGAS URBANAS E VETORES, COMPREENDENDO SERVIÇOS DE DESRATIZAÇÃO, DESINSETIZAÇÃO TOTAL, DESCUPINIZAÇÃO E DESALOJAMENTO DE POMBOS E MORCEGOS</t>
  </si>
  <si>
    <t>2017NE00023</t>
  </si>
  <si>
    <t>EMPRESA BRASILEIRA DE CORREIOS E TELEGRAFOS EBCT</t>
  </si>
  <si>
    <t>34028316000375</t>
  </si>
  <si>
    <t xml:space="preserve"> - PRESTAÇÃO DE SERVIÇOS POSTAIS NACIONAIS E INTERNACIONAIS, COM FORNECIMENTO DE PRODUTOS</t>
  </si>
  <si>
    <t>2017NE00024</t>
  </si>
  <si>
    <t>EYES NWHERE SISTEMAS INTELIGENTES DE IMAGEM LTDA</t>
  </si>
  <si>
    <t>07244008000223</t>
  </si>
  <si>
    <t xml:space="preserve"> - PRESTAÇÃO DE SERVIÇO DE CONECTIVIDADE PONTO A PONTO EM FIBRA ÓTICA, ATRAVÉS DE CONEXÃO ENTRE REDES DE DADOS NAS PONTAS A E B POR UM PERÍODO DE 12 MESES</t>
  </si>
  <si>
    <t>2017NE00041</t>
  </si>
  <si>
    <t xml:space="preserve"> - ADITIVO AO CONTRATO ADMINISTRATIVO Nº 010/2015, RELATIVO À PRESTAÇÃO DE SERVIÇO TELEFÔNICO FIXO
COMUTADO - STFC</t>
  </si>
  <si>
    <t>2017NE00141</t>
  </si>
  <si>
    <t>AGUA PURA ASSESSORIA E SERVICOS LTDA</t>
  </si>
  <si>
    <t>02809871000186</t>
  </si>
  <si>
    <t xml:space="preserve"> - CONTRATAÇÃO DE EMPRESA ESPECIALIZADA PARA PRESTAÇÃO DE SERVIÇO DE ANÁLISE QUÍMICA E BACTERIOLÓGICA DOS EFLUENTES DA ETE INSTALADA NO PRÉDIO SEDE DA PGJ/AM</t>
  </si>
  <si>
    <t>2017NE00258</t>
  </si>
  <si>
    <t>ERLI P DA SILVA</t>
  </si>
  <si>
    <t>CONTRATAÇÃO DE EMPRESA ESPECIALIZADA PARA A 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POR UM PERÍODO DE 12 MESES.</t>
  </si>
  <si>
    <t>2017NE00269</t>
  </si>
  <si>
    <t>MDA MANUTENÇÃO DE ELEVADORES LTDA - EPP</t>
  </si>
  <si>
    <t>07884579000141</t>
  </si>
  <si>
    <t xml:space="preserve"> - PRESTAÇÃO DE SERVIÇOS DE MANUTENÇÃO PREVENTIVA E CORRETIVA, BEM COMO ASSISTÊNCIA TÉCNICA, DOS ELEVADORES DESTA PGJ/AM</t>
  </si>
  <si>
    <t>2017NE00299</t>
  </si>
  <si>
    <t>AMAZONAS DISTRIBUIDORA DE ENERGIA S/A</t>
  </si>
  <si>
    <t>02341467000120</t>
  </si>
  <si>
    <t xml:space="preserve"> - SERVIÇOS DE FORNECIMENTO DE ENERGIA ELÉTRICA PARA ATENDER ÀS NECESSIDADES DO MINISTÉRIO PÚBLICO DO ESTADO DO AMAZONAS</t>
  </si>
  <si>
    <t>2017NE00300</t>
  </si>
  <si>
    <t>HUGHES TELECOMUNICAÇÕES DO BRASIL LTDA</t>
  </si>
  <si>
    <t>05206385000404</t>
  </si>
  <si>
    <t xml:space="preserve"> - CONTRATAÇÃO DE EMPRESA ESPECIALIZADA PARA PRESTAÇÃO DE SERVIÇOS DE TELECOMUNICAÇÕES DE DADOS BIDIRECIONAL, VSAT, EM BANDA KU, COMPREENDENDO CONEXÕES IP PARA INTEGRAÇÃO DA PGJ/AM ÀS PROMOTORIAS DE JUSTIÇA NAS DIVERSAS REGIÕES DO ESTADO DO AMAZONAS.</t>
  </si>
  <si>
    <t>2017NE00302</t>
  </si>
  <si>
    <t>CERTISIGN CERTIFICADORA DIGITAL S. A</t>
  </si>
  <si>
    <t>CONTRATAÇÃO DE EMPRESA ESPECIALIZADA PARA FORNECIMENTO DE SERVIÇO DE CERTIFICAÇÃO DIGITAL PARA USUÁRIOS E MÁQUINAS, DENTRO DAS ESPECIFICAÇÕES E NORMAS ICP-BRASIL, INCLUINDO O FORNECIMENTO DE DISPOSITIVOS PARA ARMAZENAMENTO DE CERTIFICADOS DIGITAIS DO TIPO TOKEN USB, VISANDO ATENDER AS NECESSIDADES DA PGJ/MPAM,</t>
  </si>
  <si>
    <t>5 – Dispensa de Licitação</t>
  </si>
  <si>
    <t>2017NE00376</t>
  </si>
  <si>
    <t>INSTITUTO EUVALDO LODI</t>
  </si>
  <si>
    <t>04409637000197</t>
  </si>
  <si>
    <t xml:space="preserve"> - CONTRATAÇÃO DE EMPRESA ESPECIALIZADA NA PRESTAÇÃO DE SERVIÇOS DE INTERMEDIAÇÃO DE
ESTÁGIO</t>
  </si>
  <si>
    <t>2017NE00484</t>
  </si>
  <si>
    <t>G REFRIGERAÇAO COM E SERV DE REFRIGERAÇAO LTDA  ME</t>
  </si>
  <si>
    <t>02037069000115</t>
  </si>
  <si>
    <t xml:space="preserve"> -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t>
  </si>
  <si>
    <t>2017NE00509</t>
  </si>
  <si>
    <t>MANAUS AMBIENTAL S.A</t>
  </si>
  <si>
    <t>03264927000127</t>
  </si>
  <si>
    <t xml:space="preserve"> - PRESTAÇÃO DE SERVIÇOS DE FORNECIMENTO DE ÁGUA POTÁVEL E SISTEMA DE ESGOTO</t>
  </si>
  <si>
    <t>2017NE00644</t>
  </si>
  <si>
    <t>MENDEX NETWORKS TELECOMUNICAÇOES LTDA EPP</t>
  </si>
  <si>
    <t>CONTRATAÇÃO DE EMPRESA PARA PRESTAÇÃO DE SERVIÇOS DE ACESSO À INTERNET, NAS MODALIDADES LINK
DEDICADO E BANDA LARGA DE DADOS COM CONECTIVIDADE IP, PELO PERÍODO DE 12 (DOZE) MESES.</t>
  </si>
  <si>
    <t>2017NE00674</t>
  </si>
  <si>
    <t>VANIAS BATISTA MENDONÇA</t>
  </si>
  <si>
    <t>03146650215</t>
  </si>
  <si>
    <t xml:space="preserve"> - LOCAÇÃO DE 23 VAGAS DE ESTACIONAMENTO EM IMÓVEL URBANO (TERRENO) LOCALIZADO NO BAIRRO ALEIXO</t>
  </si>
  <si>
    <t>2017NE00754</t>
  </si>
  <si>
    <t>PRESTAÇÃO DE SERVIÇOS DE LICENÇA DE USO DO SISTEMA DE GESTÃO E CONTROLE PATRIMONIAL -
AJURI, POR UM PERÍODO DE 12 (DOZE) MESES</t>
  </si>
  <si>
    <t>2017NE00789</t>
  </si>
  <si>
    <t xml:space="preserve"> - FORNECIMENTO 5 DE ENERGIA ELÉTRICA, BAIXA TENSÃO, PARA ATENDER ÀS DEMANDAS DAS UNIDADES
DESCENTRALIZADAS DO MPAM/PGJ</t>
  </si>
  <si>
    <t>2017NE00935</t>
  </si>
  <si>
    <t>RPJ COMERCIO E SERVICOS DA AMAZONIA LTDA</t>
  </si>
  <si>
    <t>05047556000157</t>
  </si>
  <si>
    <t xml:space="preserve"> - PRESTAÇÃO DE SERVIÇOS DE CONECTIVIDADE 4 PONTO A PONTO EM FIBRA ÓPTICA, ATRAVÉS DE CONEXÃO ENTRE REDES DE DADOS NAS PONTAS A E B, NAS UNIDADES JURISDICIONADAS DA PROCURADORIA-GERAL DE JUSTIÇA DO INTERIOR NO ESTADO DO AMAZONAS</t>
  </si>
  <si>
    <t>2017NE00943</t>
  </si>
  <si>
    <t>ARLINDO M ISHIKAWA - ME</t>
  </si>
  <si>
    <t>06536588000189</t>
  </si>
  <si>
    <t xml:space="preserve"> - FORNECIMENTO E INSTALAÇÃO DE DIVISÓRIAS</t>
  </si>
  <si>
    <t>2017NE01024</t>
  </si>
  <si>
    <t>ALVES LIRA LTDA</t>
  </si>
  <si>
    <t>05828884000190</t>
  </si>
  <si>
    <t xml:space="preserve"> - LOCAÇÃO DO IMÓVEL SITUADO NA RUA BELO HORIZONTE, 500, ALEIXO, MANAUS - AM</t>
  </si>
  <si>
    <t>2017NE01033</t>
  </si>
  <si>
    <t>DELL COMPUTADORES DO BRASIL LTDA</t>
  </si>
  <si>
    <t>- PRESTAÇÃO DE SERVIÇOS DE MANUTENÇÃO CORRETIVA EM 3 (TRÊS) COMPUTADORES DELL OPTIPLEX ALL-IN-ONE AVARIADOS.</t>
  </si>
  <si>
    <t>2017NE1057</t>
  </si>
  <si>
    <t xml:space="preserve"> - PRESTAÇÃO DE SERVIÇOS DE MANUTENÇÃO PREVENTIVA E CORRETIVA DOS ELEVADORES DA PGJ/AM</t>
  </si>
  <si>
    <t>2017NE01070</t>
  </si>
  <si>
    <t>ELANE BALBINA MORAES MAXIMO - ME</t>
  </si>
  <si>
    <t>01465093000192</t>
  </si>
  <si>
    <t xml:space="preserve"> - AQUISIÇÃO DE CONDICIONADORES DE AR, UTILIZANDO ATA DE REGISTRO DE PREÇOS</t>
  </si>
  <si>
    <t>2017NE01145</t>
  </si>
  <si>
    <t>PAPER SHOP COMERCIAL LTDA</t>
  </si>
  <si>
    <t>63726400000107</t>
  </si>
  <si>
    <t xml:space="preserve"> - AQUISIÇÃO DE MATERIAIS DE COPA E COZINHA</t>
  </si>
  <si>
    <t>2017NE01149</t>
  </si>
  <si>
    <t>CRIART SERVIÇOS DE TERCEIRIZAÇAO DE MAO DE OBRA LTDA</t>
  </si>
  <si>
    <t>07783832000170</t>
  </si>
  <si>
    <t xml:space="preserve"> - SERVIÇOS CONTINUADOS DE 3 LIMPEZA E CONSERVAÇÃO, HIGIENIZAÇÃO, SERVIÇOS DE COPA, GARÇOM, LAVAGEM DE VEÍCULOS, JARDINAGEM E MANUTENÇÃO PREDIAL</t>
  </si>
  <si>
    <t>2017NE01154</t>
  </si>
  <si>
    <t>L. MASACO ISHIKAWA EIRELI – EPP</t>
  </si>
  <si>
    <t>AQUISIÇÃO DE MOBILIÁRIO EM GERAL PARA ATENDER ÀS NECESSIDADES DESTA PGJ/AM, UTILIZANDO 
ATA DE REGISTRO DE PREÇOS DO PREGÃO ELETRÔNICO Nº. 4.007/2017-CPL/MP/PGJ,</t>
  </si>
  <si>
    <t>2017NE01179</t>
  </si>
  <si>
    <t>AQUISIÇÃO DE MOBILIÁRIO GERAL, PARA ATENDER ÀS NECESSIDADES DESTA PGJ/ MPAM, UTILIZANDO 2
ATA DE REGISTRO DE PREÇOS DO PREGÃO ELETRÔNICO Nº. 4.007/2017-CPL/MP/PGJ,</t>
  </si>
  <si>
    <t>2017NE01187</t>
  </si>
  <si>
    <t>EVERTON MACEDO E SILVA OLD PRESS PRODUÇAO E COMUNICAÇÃO</t>
  </si>
  <si>
    <t>CONTRATAÇÃO DE EMPRESA ESPECIALIZADA PARA A PRESTAÇÃO DE SERVIÇO DE PRODUÇÃO DE
VÍDEO INSTITUCIONAL PARA UTILIZAÇÃO NO PROJETO "O MP NAS ESCOLAS", DESENVOLVIDO E
GERIDO PELO MINISTÉRIO PÚBLICO DO ESTADO DO AMAZONAS (MPAM), COMPREENDENDO A
LOCAÇÃO DE EQUIPAMENTOS DE FILMAGEM COMPLETOS E EDIÇÃO DE IMAGEM E TEXTO,</t>
  </si>
  <si>
    <t>2017NE01209</t>
  </si>
  <si>
    <t>GARY RICARDO TAVARES DE CARVALHO SERVIÇOS  ME</t>
  </si>
  <si>
    <t>10705837000190</t>
  </si>
  <si>
    <t xml:space="preserve"> - REFORMA DE 1 EDIFICAÇÃO DESTINADA A INSTALAR A PROMOTORIA DE JUSTIÇA DA COMARCA DE ALVARÃES/AM</t>
  </si>
  <si>
    <t>2017NE01217</t>
  </si>
  <si>
    <t xml:space="preserve"> - AQUISIÇÃO DE MATERIAIS DE EXPEDIENTE</t>
  </si>
  <si>
    <t>2017NE01237</t>
  </si>
  <si>
    <t>DIGITAL DISTRIBUIDORA COMÉRCIO E SERVIÇOS EIRELI -ME</t>
  </si>
  <si>
    <t>03452072000168</t>
  </si>
  <si>
    <t>2017NE01242</t>
  </si>
  <si>
    <t>GEAL INDUSTRIA E COMERCIO DE EMBALAGENS LTDA EPP</t>
  </si>
  <si>
    <t>07359872000190</t>
  </si>
  <si>
    <t>AQUISIÇÃO DE MATERIAL GRÁFICO PARA USO NO PROJETO MP NAS ESCOLAS, UTILIZANDO ATA DO
SISTEMA DE REGISTRO DE PREÇOS DO PREGÃO ELETRÔNICO N° 4.010/2017-CPL/MP/PGJ,</t>
  </si>
  <si>
    <t>2017NE01324</t>
  </si>
  <si>
    <t>ARLINDO M ISHIKAWA – ME</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</si>
  <si>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</si>
  <si>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2017NE01334</t>
  </si>
  <si>
    <t>CONTRATAÇÃO DE EMPRESA ESPECIALIZADA PARA FORNECIMENTO E INSTALAÇÃO DE DIVISÓRIAS, 
TENDO EM VISTA A ADEQUAÇÃO DO PRÉDIO-SEDE DA PGJ/MPAM QUANTO AOS CRITÉRIOS DE
ACESSIBILIDADE, UTILIZANDO ATA DE REGISTRO DE PREÇOS DO PREGÃO ELETRÔNICO Nº 4.015/2016-
CPL/MP/PGJ,</t>
  </si>
  <si>
    <t>2017NE01335</t>
  </si>
  <si>
    <t>2017NE01336</t>
  </si>
  <si>
    <t>TENDO EM VISTA A ADEQUAÇÃO DO PRÉDIO-SEDE DA PGJ/MPAM QUANTO AOS CRITÉRIOS DE</t>
  </si>
  <si>
    <t>2017NE01342</t>
  </si>
  <si>
    <t>GEAL INDUSTRIA E COMERCIO DE EMBALAGENS LTDA  EPP</t>
  </si>
  <si>
    <t>ACESSIBILIDADE, UTILIZANDO ATA DE REGISTRO DE PREÇOS DO PREGÃO ELETRÔNICO Nº 4.015/2016-</t>
  </si>
  <si>
    <t>2017NE01344</t>
  </si>
  <si>
    <t>GRAFICA E EDITORA RAPHAELA LTDA – EPP</t>
  </si>
  <si>
    <t>63646855000104</t>
  </si>
  <si>
    <t>AQUISIÇÃO DE MATERIAL DE EXPEDIENTE IMPRESSO UTILIZANDO ATA DE REGISTRO DE PREÇOS DO
PREGÃO ELETRÔNICO Nº 4.019/2016-CPL/MP/PGJ,</t>
  </si>
  <si>
    <t>2017NE01345</t>
  </si>
  <si>
    <t>LOGICA TECNOLOGIA EIRELI ME</t>
  </si>
  <si>
    <t>AQUISIÇÃO DE MATERIAL ELÉTRICO, PARA ATENDER ÀS NECESSIDADES DESTA PGJ/ MPAM,
UTILIZANDO ATA DE REGISTRO DE PREÇOS DO PREGÃO ELETRÔNICO Nº. 4.012/2016-CPL/MP/PGJ</t>
  </si>
  <si>
    <t>2017NE01381</t>
  </si>
  <si>
    <t>TAG COMERCIO DE TINTAS LTDA EPP</t>
  </si>
  <si>
    <t>AQUISIÇÃO DE MATERIAL ELÉTRICO, PARA ATENDER ÀS NECESSIDADES DESTA PGJ/ MPAM, 
UTILIZANDO ATA DE REGISTRO DE PREÇOS DO PREGÃO ELETRÔNICO Nº. 4.012/2016-CPL/MP/PGJ,</t>
  </si>
  <si>
    <t>2017NE01382</t>
  </si>
  <si>
    <t>ANDRE LUIZ ALVES MONTE - ME</t>
  </si>
  <si>
    <t>09068212000185</t>
  </si>
  <si>
    <t>AQUISIÇÃO DE MATERIAL ELÉTRICO</t>
  </si>
  <si>
    <t>2017NE01449</t>
  </si>
  <si>
    <t>G P A GERENCIAMENTO E PROJETOS LTDA ME</t>
  </si>
  <si>
    <t>AQUISIÇÃO DE MATERIAL ELÉTRICO, PARA ATENDER ÀS NECESSIDADES DESTA PGJ/ MPAM, UTILIZANDO ATA DE REGISTRO DE PREÇOS DO PREGÃO ELETRÔNICO Nº. 4.012/2016-CPL/MP/PGJ.</t>
  </si>
  <si>
    <t>2017NE01450</t>
  </si>
  <si>
    <t>AQUISIÇÃO DE MATERIAL ELÉTRICO, PARA ATENDER ÀS NECESSIDADES DESTA PGJ/ MPAM,
UTILIZANDO ATA DE REGISTRO DE PREÇOS DO PREGÃO ELETRÔNICO Nº. 4.012/2016-CPL/MP/PGJ,</t>
  </si>
  <si>
    <t>2017NE01451</t>
  </si>
  <si>
    <t>2017NE01452</t>
  </si>
  <si>
    <t>MORK SOLAR PRODUTOS E SERVIÇOS ELETRICOS LTDA ME</t>
  </si>
  <si>
    <t>2017NEO1453</t>
  </si>
  <si>
    <t>R M MACHADO E CIA LTDA</t>
  </si>
  <si>
    <t>01742429000117</t>
  </si>
  <si>
    <t xml:space="preserve"> - CONTRATAÇÃO DE SERVIÇOS DE BUFÊ (CAFÉ DA MANHÃ), A FIM DE ATENDER DEMANDA DO  CAOCRIMO/GAECO-AM</t>
  </si>
  <si>
    <t>2017NE01486</t>
  </si>
  <si>
    <t>ACRÉSCIMO DE 30 (TRINTA) VAGAS NA QUANTIDADE DE VAGAS DE ESTÁGIO ORIGINALMENTE CONTRATADA, PARA ATENDIMENTO DAS NECESSIDADES DA PROCURADORA-GERAL DE JUSTIÇA DO ESTADO DO AMAZONAS</t>
  </si>
  <si>
    <t>2017NE01487</t>
  </si>
  <si>
    <t>AMAZONAS GOVERNO DO ESTADO</t>
  </si>
  <si>
    <t>CELEBRAÇÃO DE CONVÊNIO ENTRE O MINISTÉRIO PÚBLICO DO ESTADO DO AMAZONAS E O GOVERNO
DO ESTADO, POR MEIO DA POLÍCIA CIVIL DO ESTADO DO AMAZONAS, VISANDO CESSÃO DO
INVESTIGADOR MILTON SPOSITO NETO, POR UM PERÍODO DE 12 (MESES),</t>
  </si>
  <si>
    <t>2017NE01488</t>
  </si>
  <si>
    <t xml:space="preserve"> - SERVIÇO DE BUFÊ (BRUNCH), TENDO EM VISTA O EVENTO DE COMEMORAÇÃO AO DIA NACIONAL DO MINISTÉRIO PÚBLICO</t>
  </si>
  <si>
    <t>2017NE01496</t>
  </si>
  <si>
    <t>GRAFICA E EDITORA RAPHAELA LTDA - EPP</t>
  </si>
  <si>
    <t xml:space="preserve"> - AQUISIÇÃO DE BANNER PARA ATENDER ÀS NECESSIDADES DA PGJ/AM</t>
  </si>
  <si>
    <t>2017NE01508</t>
  </si>
  <si>
    <t xml:space="preserve"> - CONTRATAÇÃO DE EMPRESA ESPECIALIZADA PARA PRESTAÇÃO DE SERVIÇO DE EXECUÇÃO DE SISTEMA DE INFORMAÇÃO, COMPREENDENDO GESTÃO E PROCESSAMENTO DE FOLHA DE PAGAMENTO E RECURSOS HUMANOS (PRODAM RH)</t>
  </si>
  <si>
    <t>2017NE01591</t>
  </si>
  <si>
    <t>PRESTAÇÃO DE SERVIÇOS DE CONSTRUÇÃO DE 
EDIFICAÇÃO DESTINADA À INSTALAÇÃO DAS PROMOTORIAS DE JUSTIÇA DA COMARCA DE BOCA DO
ACRE/AM, EM TERRENO LOCALIZADO NA RUA JÚLIO TOA, S/N, NO PLATÔ DO PIQUIÁ, BOCA DO
ACRE/AM,</t>
  </si>
  <si>
    <t>3-Tomada de Preço</t>
  </si>
  <si>
    <t>2017NE01593</t>
  </si>
  <si>
    <t>TELEMAR NORTE LESTE S/A</t>
  </si>
  <si>
    <t>REFERENTE A CONTRATAÇÃO DE EMPRESA ESPECIALIZADA
PARA PRESTAÇÃO DE SERVIÇO TELEFÔNICO FIXO COMUTADO (STFC ANALÓGICO), NAS MODALIDADES
LOCAL, CAPITAL E INTERIOR, POR UM PERÍODO DE 12 MESES, COMPREENDENDO:</t>
  </si>
  <si>
    <t>2017NE00020</t>
  </si>
  <si>
    <t>REFERENTE A PRORROGAÇÃO DO CONTRATO ADMINISTRATIVO Nº 009/2015-MP/PGJ, QUE TEM POR
OBJETO A LOCAÇÃO DE IMÓVEL SITUADO À AV. ANDRÉ ARAÚJO, Nº 129 - ADRIANÓPOLIS, PARA
INSTALAÇÃO DE ÓRGÃOS DESTA PROCURADORIA-GERAL DE JUSTIÇA/ MINISTÉRIO PÚBLICO DO
ESTADO DO AMAZONAS, POR UM PERÍODO DE 24 (VINTE E QUATRO) MESES.</t>
  </si>
  <si>
    <t>2017NE00405</t>
  </si>
  <si>
    <t>EMPRESA JORNAL DO COMÉRCIO</t>
  </si>
  <si>
    <t>REFERENTE A PRORROGAÇÃO DO CONTRATO ADMINISTRATIVO Nº 008/2015 POR MEIO
DO 2º TERMO ADITIVO, PARA PRESTAÇÃO DE SERVIÇOS DE PUBLICAÇÃO DOS ATOS OFICIAIS E NOTAS
DE INTERESSE PÚBLICO EM JORNAL DIÁRIO DE GRANDE CIRCULAÇÃO NO ESTADO DO AMAZONAS,
PARA ATENDER ÀS NECESSIDADES DA PROCURADORIA-GERAL DE JUSTIÇA/ MINISTÉRIO PÚBLICO DO
ESTADO DO AMAZONAS,</t>
  </si>
  <si>
    <t>2017NE00417</t>
  </si>
  <si>
    <t>FRANCISCO W A JUNIOR ENGENHARIA AMBIENTAL</t>
  </si>
  <si>
    <t>REFERENTE A CONTRATAÇÃO DE PESSOA JURÍDICA ESPECIALIZADA PARA PRESTAÇÃO
DE SERVIÇO DE OPERAÇÃO, MANUTENÇÃO PREVENTIVA E CORRETIVA DE ESTAÇÃO DE TRATAMENTO
DE EFLUENTES - ETE, SISTEMA MIZUMO MP 30, INSTALADA NO PRÉDIO SEDE DO MP LOCALIZADA NA
AV. CORONEL TEIXEIRA, Nº 7995 - NOVA ESPERANÇA</t>
  </si>
  <si>
    <t>2017NE00519</t>
  </si>
  <si>
    <t>AKO ADMINISTRADORA DE IMOVEIS LTDA</t>
  </si>
  <si>
    <t>REFERENTE A PRORROGAÇÃO DO CONTRATO ADMINISTRATIVO Nº 011/2015, QUE TEM POR OBJETO A
LOCAÇÃO DE IMÓVEL SITUADO NO 2º PAVIMENTO DO EMPREENDIMENTO SHOPPING CIDADE LESTE NO
BAIRRO TANCREDO NEVES, AV. AUTAZ MIRIM, Nº 282,</t>
  </si>
  <si>
    <t>2017NE00614</t>
  </si>
  <si>
    <t>PRORROGAÇÃO DO CONTRATO ADMINISTRATIVO Nº 009/2016, ATRAVÉS DE SEU 3º TERMO ADITIVO, 
VISANDO À PRESTAÇÃO DE SERVIÇOS DE INTERNET VIA LINK DEDICADO DE DADOS COM
CONECTIVIDADE IP, PARA AS UNIDADES JURISDICIONADAS DESTA PGJ/MPAM</t>
  </si>
  <si>
    <t>2017NE00978</t>
  </si>
  <si>
    <t>CONTRATAÇÃO DE EMPRESA ESPECIALIZADA PARA FORNECIMENTO E INSTALAÇÃO DE DIVISÓRIAS, 
UTILIZANDO ATA DE REGISTRO DE PREÇOS DO PREGÃO ELETRÔNICO Nº 4.015/2016-CPL/MP/PGJ,</t>
  </si>
  <si>
    <t>2017NE01023</t>
  </si>
  <si>
    <t>UATUMÃ EMPREENDIMENTOS TURISTICOS LTDA</t>
  </si>
  <si>
    <t>ADITAMENTO DE 20% DO VALOR TOTAL DO CONTRATO ADMINISTRATIVO DE Nº 021/2016-MP/PGJ, 
DECORRENTE DO PREGÃO PRESENCIAL Nº 5.003/2016, ATRAVÉS DE SEU 1º TERMO ADITIVO, VISANDO À
PRESTAÇÃO DE SERVIÇOS DE AGENCIAMENTO DE VIAGEM,</t>
  </si>
  <si>
    <t>2017NE01075</t>
  </si>
  <si>
    <t>AQUISIÇÃO DE SUPRIMENTO DE IMPRESSÃO, PARA ATENDER ÀS NECESSIDADES DESTA PGJ/ MPAM, 
UTILIZANDO ATA DE REGISTRO DE PREÇOS DO PREGÃO ELETRÔNICO Nº. 4.016/2016-CPL/MP/PGJ,</t>
  </si>
  <si>
    <t>2017NE01080</t>
  </si>
  <si>
    <t>TALENTOS SERVIÇOS DE PRE-IMPRESSÃO LTDA</t>
  </si>
  <si>
    <t>AQUISIÇÃO DE PLACA DE MESA, EM ACRILICO, FRENTE: 30X9,5 CM , BASE: 30X7 CM, COM DETALHES EM 
METAL DOURADO E LETRAS EM AUTO-RELEVO DOURADAS, APLICAÇÃO DO BRASÃO DO MINISTÉRIO
PÚBLICO EM METAL, CONFORME MODELO, UTILIZANDO ATA DE REGISTRO DE PREÇOS DO PREGÃO
ELETRÔNICO Nº 4.010/2017-CPL/MP/PGJ,</t>
  </si>
  <si>
    <t>2017NE01081</t>
  </si>
  <si>
    <t>DN AZEVEDO LTDA</t>
  </si>
  <si>
    <t>AQUISIÇÃO DE MOBILIÁRIO EM GERAL PARA ATENDER ÀS NECESSIDADES DESTA PGJ/ MPAM, 
UTILIZANDO ATA DE REGISTRO DE PREÇOS DO PREGÃO ELETRÔNICO Nº. 4.007/2017-CPL/MP/PGJ,</t>
  </si>
  <si>
    <t>2017NE01188</t>
  </si>
  <si>
    <t>FN DE ALMEIDA EPP</t>
  </si>
  <si>
    <t>AQUISIÇÃO DE MOBILIÁRIO UTILIZANDO ATA DE REGISTRO DE PREÇOS DO PE Nº. 4.007/2017</t>
  </si>
  <si>
    <t>2017NE01189</t>
  </si>
  <si>
    <t>AQUISIÇÃO DE MOBILIÁRIO VIA ATA DE REGISTRO DE PREÇOS DO PE Nº 4.007/2017-CPL/MP/PGJ,</t>
  </si>
  <si>
    <t>2017NE01204</t>
  </si>
  <si>
    <t>S DE O PEDROSA-ME</t>
  </si>
  <si>
    <t>AQUISIÇÃO DE MATERIAIS DE EXPEDIENTE, UTILIZANDO ATA DE REGISTRO DE PREÇOS DO PREGÃO
ELETRÔNICO Nº 4.006/2017-CPL/MP/PGJ,</t>
  </si>
  <si>
    <t>2017NE01316</t>
  </si>
  <si>
    <t>CONTRATAÇÃO DE SERVIÇOS GRÁFICOS, TENDO EM VISTA A REALIZAÇÃO DO XV CONCURSO DO JÚRI 
SIMULADO DO MINISTÉRIO PÚBLICO DO AMAZONAS, UTILIZANDO ATA DE REGISTRO DE PREÇOS DO
P R E G Ã O E L E T R Ô N I C O N º 4 . 0 1 0 / 2 0 1 7 - C P L / M P / P G J ,</t>
  </si>
  <si>
    <t>2017NE01221</t>
  </si>
  <si>
    <t xml:space="preserve">ANDRÉ DE VASCONCELOS </t>
  </si>
  <si>
    <t>AQUISIÇÃO DE ELETRODOMÉSTICOS PARA ATENDER ÀS NECESSIDADES DA PROCURADORIA-GERAL 
DE JUSTIÇA / MPAM, UTILIZANDO ATA DE REGISTRO DE PREÇOS DO PREGÃO ELETRÔNICO Nº
4 . 0 1 4 / 2 0 1 6 - C P L / M P / P G J ,</t>
  </si>
  <si>
    <t>2017NE01329</t>
  </si>
  <si>
    <t>OPC DISTRIBUIDORA LTDA</t>
  </si>
  <si>
    <t>AQUISIÇÃO DE MATERIAL DE HIGIENE E LIMPEZA PARA ATENDER ÀS NECESSIDADES DESTA PGJ/MPAM, 
UTILIZANDO ATA DE REGISTRO DE PREÇOS DO PREGÃO ELETRÔNICO Nº. 4.015/2017-CPL/MP/PGJ,</t>
  </si>
  <si>
    <t>2017NE01331</t>
  </si>
  <si>
    <t>AQUISIÇÃO DE MATERIAL DE EXPEDIENTE PARA ATENDER ÀS NECESSIDADES DESTA PGJ/ MPAM,
UTILIZANDO ATA DE REGISTRO DE PREÇOS DO PREGÃO ELETRÔNICO Nº 4.015/2017-CPL/MP/PGJ</t>
  </si>
  <si>
    <t>2017NE01332</t>
  </si>
  <si>
    <t>PORT DISTRIBUIDORA DE INFORMATICA E PAPELARIA</t>
  </si>
  <si>
    <t>AQUISIÇÃO DE SUPRIMENTOS DE IMPRESSÃO, PARA ATENDER ÀS NECESSIDADES DESTA PGJ/ MPAM,
UTILIZANDO ATA DE REGISTRO DE PREÇOS DO PREGÃO ELETRÔNICO Nº. 4.016/2016-CPL/MP/PGJ</t>
  </si>
  <si>
    <t>2017NE01444</t>
  </si>
  <si>
    <t>4R2 COMERCIO DE MATERIAIS E SERVIÇOS DE CONSTRUÇÃO</t>
  </si>
  <si>
    <t>AQUISIÇÃO DE MATERIAL ELÉTRICO, PARA ATENDER ÀS NECESSIDADES DESTA PGJ/ MPAM, 
UTILIZANDO ATA DE REGISTRO DE PREÇOS DO PREGÃO ELETRÔNICO Nº. 4.012/2016-CPL/MP/PGJ</t>
  </si>
  <si>
    <t>2017NE01448</t>
  </si>
  <si>
    <t>SOLO NETWORK BRASIL S/A</t>
  </si>
  <si>
    <t>CONTRATAÇÃO DECORRENTE DO PREGÃO ELETRÔNICO Nº 4.023/2017-CPL/MP/PGJ, DE EMPRESA 
ESPECIALIZADA PARA FORNECIMENTO DE LICENÇAS DE RENOVAÇÃO DO SOFTWARE ADOBE CREATIVE
CLOUD, INCLUINDO SUPORTE TÉCNICO, GARANTIA E ATUALIZAÇÕES, VISANDO ATENDER ÀS
NECESSIDADES DA PROCURADORIA-GERAL DE JUSTIÇA DO ESTADO DO AMAZONAS</t>
  </si>
  <si>
    <t>2017NE01489</t>
  </si>
  <si>
    <t>CELIA DE JESUS MOREIRA MARQUES</t>
  </si>
  <si>
    <t>AQUISIÇÃO DE LÂMPADAS E OUTROS MATERIAIS ELÉTRICOS, PARA ATENDER ÀS NECESSIDADES 
DESTA PGJ/MPAM, UTILIZANDO ATA DE REGISTRO DE PREÇOS DO PREGÃO ELETRÔNICO Nº. 4.019/2017-
CPL/MP/PGJ, CONFORME NAD Nº 263/2017,</t>
  </si>
  <si>
    <t>2017NE01473</t>
  </si>
  <si>
    <t>ADITIVO DO CONTRATO ADMINISTRATIVO Nº 024/2017-MP/PGJ, DECORRENTE DO PREGÃO PRESENCIAL 
Nº 5.008/2017-CPL/MP/PGJ, VISANDO À CONTRATAÇÃO DE EMPRESA ESPECIALIZADA PARA PRESTAÇÃO
DE SERVIÇOS DE REFORMA DE EDIFICAÇÃO DESTINADA A INSTALAR A PROMOTORIA DE JUSTIÇA DE
ALVARÃES / AM, COM FORNECIMENTO TOTAL DE MÃO DE OBRA, FERRAMENTAS, EQUIPAMENTOS,
MATERIAIS DE CONSUMO E MATERIAIS DE REPOSIÇÃO NECESSÁRIOS</t>
  </si>
  <si>
    <t>2017NE01516</t>
  </si>
  <si>
    <t>CONTRATAÇÃO DE EMPRESA ESPECIALIZADA NA PRESTAÇÃO DE SERVIÇOS DE ACESSO À INTERNET, 
NA MODALIDADE LINK DEDICADO DE DADOS COM CONECTIVIDADE IP, PELO PERÍODO DE 12 (DOZE)
MESES,</t>
  </si>
  <si>
    <t>2017NE01199</t>
  </si>
  <si>
    <t>ORACLE DO BRASIL SISTEMAS LTDA</t>
  </si>
  <si>
    <t>PRESTAÇÃO DE SERVIÇOS DE SUPORTE E ATUALIZAÇÕES PARA LICENÇA ORACLE DATABASE 11G STANDARD</t>
  </si>
  <si>
    <t>2017NE00171</t>
  </si>
  <si>
    <t>D&amp;L SERVIÇOS DE APOIO ADMINISTRATIVO LTDA EPP</t>
  </si>
  <si>
    <t>REFERENTE A PRORROGAÇÃO DO CONTRATO ADMINISTRATIVO DE Nº 007/2015- MP/PGJ, REFERENTE À PRESTAÇÃO DE SERVIÇOS DE FORNECIMENTO DE MÃO DE OBRA TERCEIRIZADA PARA LIMPEZA E CONSERVAÇÃO PREDIAL</t>
  </si>
  <si>
    <t>2017NE00266</t>
  </si>
  <si>
    <t>MARLISON BARRAL DE AZEVEDO</t>
  </si>
  <si>
    <t>CONTRATAÇÃO DE PROFISSIONAL ESPECIALIZADO PARA MINISTRAR O CURSO BÁSICO E ESPECÍFICO DE LIBRAS, TURMA COM 30 ALUNOS</t>
  </si>
  <si>
    <t>2017NE00899</t>
  </si>
  <si>
    <t>PRESTAÇÃO DE SERVIÇOS DE MANUTENÇÃO CORRETIVA  ATRAVÉS DA EXTENSÃO DA GARANTIA DE COMPUTADORES ALL-IN-ONE DELL, MODELO OPTIPLEX 9020</t>
  </si>
  <si>
    <t>2017NE01034</t>
  </si>
  <si>
    <t>BELLINEA INDUSTRIA E COMERCIO DE MOVEIS LTDA EPP</t>
  </si>
  <si>
    <t>AQUISIÇÃO DE MOBILIÁRIO GERAL, PARA ATENDER ÀS NECESSIDADES DESTA PGJ/ MPAM, UTILIZANDO ATA DE REGISTRO DE PREÇOS DO PREGÃO ELETRÔNICO Nº. 4.007/2017-CPL/MP/PGJ</t>
  </si>
  <si>
    <t>2017NE01200</t>
  </si>
  <si>
    <t>AQUISIÇÃO DE MOBILIÁRIO UTILIZANDO ATA DE REGISTRO DE PREÇOS DO PE Nº. 4.007/2017 CPL/MP/PGJ</t>
  </si>
  <si>
    <t>2017NE01266</t>
  </si>
  <si>
    <t>ARMANDO MONTEIRO MAIA FILHO</t>
  </si>
  <si>
    <t>CONTRATAÇÃO DE EMPRESA ESPECIALIZADA PARA PRESTAÇÃO DE SERVIÇO DE MANUTENÇÃO DA TELA ELÉTRICA DE PROJEÇÃO 161" ASPECTO 16:9 TENSIONADA</t>
  </si>
  <si>
    <t>2017NE01454</t>
  </si>
  <si>
    <t>JULEAN DECORAÇÕES LTDA ME</t>
  </si>
  <si>
    <t>CONTRATAÇÃO DE EMPRESA ESPECIALIZADA PARA FORNECIMENTO E INSTALAÇÃO DE DIVISÓRIAS, 
UTILIZANDO ATA DE REGISTRO DE PREÇOS DO PREGÃO ELETRÔNICO Nº 4.009/2017-CPL/MP/PGJ,</t>
  </si>
  <si>
    <t>2017NE01180</t>
  </si>
  <si>
    <t>2017NE01181</t>
  </si>
  <si>
    <t>PRORROGAÇÃO DO CONTRATO ADMINISTRATIVO N.º 031/2016, DECORRENTE DA ADESÃO À ATA DE REGISTRO DE PREÇOS DO PREGÃO ELETRÔNICO Nº 09/2016-TRE/PA, PARA PRESTAÇÃO DE SERVIÇOS DE TELECOMUNICAÇÕES DE DADOS BIDIRECIONAL, VSAT, EM BANDA KU, COMPREENDENDO CONEXÕES IP PARA INTEGRAÇÃO DA PGJ/AM ÀS PROMOTORIAS DE JUSTIÇA NAS DIVERSAS REGIÕES DO ESTADO DO AMAZONAS</t>
  </si>
  <si>
    <t>2017NE01470</t>
  </si>
  <si>
    <t>AQUISIÇÃO DE MOBILIÁRIO UTILIZANDO ATA DE SRP DO PE Nº 4.007/2017-CPL/MP/PGJ</t>
  </si>
  <si>
    <t>2017NE01264</t>
  </si>
  <si>
    <t>EMPENHOS ANULADOS</t>
  </si>
  <si>
    <t>Anulação NE 264/2018</t>
  </si>
  <si>
    <t>2018NE00330</t>
  </si>
  <si>
    <t>Anulação NE 65/2018</t>
  </si>
  <si>
    <t>2018NE00464</t>
  </si>
  <si>
    <t>Anulação NE 59/2018</t>
  </si>
  <si>
    <t>2018NE00614</t>
  </si>
  <si>
    <t>Anulação NE 576/2018</t>
  </si>
  <si>
    <t>2018NE00779</t>
  </si>
  <si>
    <t>MENDEX NETWORKS TELECOMUNICAÇÕES LTDA EPP</t>
  </si>
  <si>
    <t>Anulação NE 847/2018</t>
  </si>
  <si>
    <t>Anulação NE 723/2018</t>
  </si>
  <si>
    <t>2018NE1099</t>
  </si>
  <si>
    <t>Anulação NE 889/2018</t>
  </si>
  <si>
    <t>2018NE01108</t>
  </si>
  <si>
    <t>Anulação NE 873/2018</t>
  </si>
  <si>
    <t>2018NE01136</t>
  </si>
  <si>
    <t>Anulação NE 1078/2018</t>
  </si>
  <si>
    <t>2018NE01162</t>
  </si>
  <si>
    <t>Anulação NE 897/2018</t>
  </si>
  <si>
    <t>2018NE01163</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</si>
  <si>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</si>
  <si>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</si>
  <si>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</si>
  <si>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</si>
  <si>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</si>
  <si>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</si>
  <si>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</si>
  <si>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t>Data da última atualização:  14/11/2018</t>
  </si>
  <si>
    <r>
      <rPr>
        <b/>
        <sz val="11"/>
        <color indexed="8"/>
        <rFont val="Arial1"/>
        <family val="0"/>
      </rPr>
      <t>FUNDAMENTO LEGAL:</t>
    </r>
    <r>
      <rPr>
        <sz val="11"/>
        <color indexed="8"/>
        <rFont val="Arial1"/>
        <family val="0"/>
      </rPr>
      <t xml:space="preserve"> Resolução CNMP nº 86/2012, art 5º, inciso I, alínea “d”</t>
    </r>
  </si>
</sst>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yy"/>
    <numFmt numFmtId="165" formatCode="&quot; R$ &quot;* #,##0.00\ ;&quot;-R$ &quot;* #,##0.00\ ;&quot; R$ &quot;* \-#\ ;@\ "/>
    <numFmt numFmtId="166" formatCode="* #,##0.00\ ;\-* #,##0.00\ ;* \-#\ ;@\ "/>
    <numFmt numFmtId="167" formatCode="[$R$-416]\ #,##0.00;[Red]\-[$R$-416]\ #,##0.00"/>
    <numFmt numFmtId="168" formatCode="&quot;R$ &quot;#,##0.00;[Red]&quot;R$ &quot;#,##0.00"/>
  </numFmts>
  <fonts count="64">
    <font>
      <sz val="11"/>
      <color indexed="8"/>
      <name val="ARIAL"/>
      <family val="2"/>
    </font>
    <font>
      <sz val="10"/>
      <name val="Arial"/>
      <family val="0"/>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10"/>
      <color indexed="8"/>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3"/>
      <color indexed="8"/>
      <name val="Times New Roman"/>
      <family val="1"/>
    </font>
    <font>
      <sz val="13"/>
      <name val="Times New Roman"/>
      <family val="1"/>
    </font>
    <font>
      <sz val="13"/>
      <name val="Arial"/>
      <family val="2"/>
    </font>
    <font>
      <sz val="12"/>
      <name val="Times New Roman"/>
      <family val="1"/>
    </font>
    <font>
      <b/>
      <sz val="13"/>
      <color indexed="53"/>
      <name val="Arial"/>
      <family val="2"/>
    </font>
    <font>
      <b/>
      <sz val="13"/>
      <name val="Arial"/>
      <family val="2"/>
    </font>
    <font>
      <sz val="13"/>
      <name val="Arial-Narrow+2"/>
      <family val="0"/>
    </font>
    <font>
      <sz val="13"/>
      <color indexed="8"/>
      <name val="Arial1"/>
      <family val="0"/>
    </font>
    <font>
      <b/>
      <sz val="13"/>
      <color indexed="16"/>
      <name val="ARIAL"/>
      <family val="2"/>
    </font>
    <font>
      <b/>
      <sz val="11"/>
      <color indexed="8"/>
      <name val="Arial1"/>
      <family val="0"/>
    </font>
    <font>
      <sz val="11"/>
      <color indexed="8"/>
      <name val="Arial1"/>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color indexed="8"/>
      </bottom>
    </border>
    <border>
      <left>
        <color indexed="63"/>
      </left>
      <right>
        <color indexed="63"/>
      </right>
      <top style="double">
        <color indexed="52"/>
      </top>
      <bottom style="thin">
        <color indexed="8"/>
      </bottom>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1" fillId="0" borderId="0" applyNumberFormat="0" applyFill="0" applyBorder="0" applyProtection="0">
      <alignment vertical="top"/>
    </xf>
    <xf numFmtId="0" fontId="12" fillId="20" borderId="0" applyNumberFormat="0" applyBorder="0" applyProtection="0">
      <alignment vertical="top"/>
    </xf>
    <xf numFmtId="0" fontId="12" fillId="21" borderId="0" applyNumberFormat="0" applyBorder="0" applyProtection="0">
      <alignment vertical="top"/>
    </xf>
    <xf numFmtId="0" fontId="11" fillId="22" borderId="0" applyNumberFormat="0" applyBorder="0" applyProtection="0">
      <alignment vertical="top"/>
    </xf>
    <xf numFmtId="0" fontId="9" fillId="23" borderId="0" applyNumberFormat="0" applyBorder="0" applyProtection="0">
      <alignment vertical="top"/>
    </xf>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0" borderId="3" applyNumberFormat="0" applyFill="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53" fillId="33" borderId="1" applyNumberFormat="0" applyAlignment="0" applyProtection="0"/>
    <xf numFmtId="0" fontId="10" fillId="34" borderId="0" applyNumberFormat="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2" fillId="0" borderId="0" applyNumberFormat="0" applyFill="0" applyBorder="0" applyProtection="0">
      <alignment vertical="top"/>
    </xf>
    <xf numFmtId="0" fontId="3" fillId="0" borderId="0" applyNumberFormat="0" applyFill="0" applyBorder="0" applyProtection="0">
      <alignment vertical="top"/>
    </xf>
    <xf numFmtId="0" fontId="4" fillId="0" borderId="0" applyNumberFormat="0" applyFill="0" applyBorder="0" applyProtection="0">
      <alignment vertical="top"/>
    </xf>
    <xf numFmtId="0" fontId="54" fillId="36" borderId="0" applyNumberFormat="0" applyBorder="0" applyAlignment="0" applyProtection="0"/>
    <xf numFmtId="165" fontId="1" fillId="0" borderId="0" applyFill="0" applyBorder="0" applyProtection="0">
      <alignment vertical="top"/>
    </xf>
    <xf numFmtId="42" fontId="1" fillId="0" borderId="0" applyFill="0" applyBorder="0" applyAlignment="0" applyProtection="0"/>
    <xf numFmtId="0" fontId="55" fillId="37" borderId="0" applyNumberFormat="0" applyBorder="0" applyAlignment="0" applyProtection="0"/>
    <xf numFmtId="0" fontId="8" fillId="38" borderId="0" applyNumberFormat="0" applyBorder="0" applyProtection="0">
      <alignment vertical="top"/>
    </xf>
    <xf numFmtId="0" fontId="13" fillId="0" borderId="0">
      <alignment vertical="top"/>
      <protection/>
    </xf>
    <xf numFmtId="0" fontId="0" fillId="39" borderId="4" applyNumberFormat="0" applyFont="0" applyAlignment="0" applyProtection="0"/>
    <xf numFmtId="0" fontId="5" fillId="38" borderId="5" applyNumberFormat="0" applyProtection="0">
      <alignment vertical="top"/>
    </xf>
    <xf numFmtId="9" fontId="1" fillId="0" borderId="0" applyFill="0" applyBorder="0" applyAlignment="0" applyProtection="0"/>
    <xf numFmtId="0" fontId="56"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166" fontId="1" fillId="0" borderId="0" applyFill="0" applyBorder="0" applyProtection="0">
      <alignment vertical="top"/>
    </xf>
    <xf numFmtId="0" fontId="9" fillId="0" borderId="0" applyNumberFormat="0" applyFill="0" applyBorder="0" applyProtection="0">
      <alignment vertical="top"/>
    </xf>
  </cellStyleXfs>
  <cellXfs count="150">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Fill="1" applyBorder="1" applyAlignment="1">
      <alignment vertical="top"/>
    </xf>
    <xf numFmtId="1" fontId="19" fillId="0" borderId="15" xfId="0" applyNumberFormat="1" applyFont="1" applyFill="1" applyBorder="1" applyAlignment="1">
      <alignment vertical="top"/>
    </xf>
    <xf numFmtId="0" fontId="19" fillId="0" borderId="15" xfId="0" applyFont="1" applyFill="1" applyBorder="1" applyAlignment="1">
      <alignment horizontal="justify" vertical="top" wrapText="1"/>
    </xf>
    <xf numFmtId="0" fontId="20"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top"/>
    </xf>
    <xf numFmtId="165" fontId="21" fillId="0" borderId="15" xfId="56" applyFont="1" applyFill="1" applyBorder="1" applyProtection="1">
      <alignment vertical="top"/>
      <protection/>
    </xf>
    <xf numFmtId="0" fontId="21" fillId="0" borderId="0" xfId="0" applyFont="1" applyFill="1" applyBorder="1" applyAlignment="1">
      <alignment vertical="top"/>
    </xf>
    <xf numFmtId="0" fontId="21" fillId="0" borderId="11" xfId="0" applyFont="1" applyFill="1" applyBorder="1" applyAlignment="1">
      <alignment vertical="top"/>
    </xf>
    <xf numFmtId="0" fontId="21" fillId="42" borderId="0" xfId="0" applyFont="1" applyFill="1" applyBorder="1" applyAlignment="1">
      <alignment vertical="top"/>
    </xf>
    <xf numFmtId="0" fontId="14" fillId="0" borderId="15" xfId="0" applyFont="1" applyFill="1" applyBorder="1" applyAlignment="1">
      <alignment vertical="top"/>
    </xf>
    <xf numFmtId="0" fontId="20" fillId="0" borderId="15" xfId="0" applyFont="1" applyFill="1" applyBorder="1" applyAlignment="1">
      <alignment horizontal="justify" vertical="top" wrapText="1"/>
    </xf>
    <xf numFmtId="0" fontId="19" fillId="0" borderId="15" xfId="0" applyFont="1" applyFill="1" applyBorder="1" applyAlignment="1">
      <alignment vertical="top" wrapText="1"/>
    </xf>
    <xf numFmtId="0" fontId="19" fillId="0" borderId="15" xfId="0" applyFont="1" applyFill="1" applyBorder="1" applyAlignment="1">
      <alignment horizontal="justify" vertical="top" wrapText="1"/>
    </xf>
    <xf numFmtId="0" fontId="20" fillId="0" borderId="15" xfId="0" applyFont="1" applyFill="1" applyBorder="1" applyAlignment="1">
      <alignment horizontal="justify" vertical="top" wrapText="1"/>
    </xf>
    <xf numFmtId="1" fontId="19" fillId="0" borderId="16" xfId="0" applyNumberFormat="1" applyFont="1" applyFill="1" applyBorder="1" applyAlignment="1">
      <alignment vertical="top"/>
    </xf>
    <xf numFmtId="0" fontId="19" fillId="0" borderId="16" xfId="0" applyFont="1" applyFill="1" applyBorder="1" applyAlignment="1">
      <alignment horizontal="justify" vertical="top" wrapText="1"/>
    </xf>
    <xf numFmtId="0" fontId="20" fillId="0" borderId="16" xfId="0" applyNumberFormat="1" applyFont="1" applyFill="1" applyBorder="1" applyAlignment="1">
      <alignment horizontal="center" vertical="center" wrapText="1"/>
    </xf>
    <xf numFmtId="0" fontId="19" fillId="0" borderId="16" xfId="0" applyFont="1" applyFill="1" applyBorder="1" applyAlignment="1">
      <alignment horizontal="center" vertical="top"/>
    </xf>
    <xf numFmtId="165" fontId="21" fillId="0" borderId="16" xfId="56" applyFont="1" applyFill="1" applyBorder="1" applyProtection="1">
      <alignment vertical="top"/>
      <protection/>
    </xf>
    <xf numFmtId="0" fontId="23" fillId="0" borderId="16" xfId="0" applyNumberFormat="1" applyFont="1" applyFill="1" applyBorder="1" applyAlignment="1">
      <alignment horizontal="right" vertical="top" wrapText="1"/>
    </xf>
    <xf numFmtId="0" fontId="14" fillId="43" borderId="16" xfId="0" applyNumberFormat="1" applyFont="1" applyFill="1" applyBorder="1" applyAlignment="1">
      <alignment vertical="top" wrapText="1"/>
    </xf>
    <xf numFmtId="0" fontId="14" fillId="43" borderId="16" xfId="0" applyNumberFormat="1" applyFont="1" applyFill="1" applyBorder="1" applyAlignment="1">
      <alignment horizontal="center" vertical="top" wrapText="1"/>
    </xf>
    <xf numFmtId="167" fontId="24" fillId="43" borderId="16" xfId="76" applyNumberFormat="1" applyFont="1" applyFill="1" applyBorder="1" applyAlignment="1" applyProtection="1">
      <alignment horizontal="right" vertical="top" wrapText="1"/>
      <protection/>
    </xf>
    <xf numFmtId="0" fontId="23"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center" vertical="top" wrapText="1"/>
    </xf>
    <xf numFmtId="168" fontId="14" fillId="0" borderId="0" xfId="0" applyNumberFormat="1" applyFont="1" applyFill="1" applyBorder="1" applyAlignment="1">
      <alignment horizontal="center" vertical="top" wrapText="1"/>
    </xf>
    <xf numFmtId="168"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4" xfId="0" applyNumberFormat="1" applyFont="1" applyFill="1" applyBorder="1" applyAlignment="1">
      <alignment horizontal="center" vertical="top" wrapText="1"/>
    </xf>
    <xf numFmtId="0" fontId="14" fillId="44" borderId="15" xfId="0" applyFont="1" applyFill="1" applyBorder="1" applyAlignment="1">
      <alignment vertical="top"/>
    </xf>
    <xf numFmtId="0" fontId="14" fillId="44" borderId="0" xfId="0" applyFont="1" applyFill="1" applyBorder="1" applyAlignment="1">
      <alignment vertical="top"/>
    </xf>
    <xf numFmtId="0" fontId="14" fillId="44" borderId="11" xfId="0" applyFont="1" applyFill="1" applyBorder="1" applyAlignment="1">
      <alignment vertical="top"/>
    </xf>
    <xf numFmtId="0" fontId="19" fillId="0" borderId="17" xfId="0" applyFont="1" applyFill="1" applyBorder="1" applyAlignment="1">
      <alignment vertical="top"/>
    </xf>
    <xf numFmtId="0" fontId="19" fillId="0" borderId="18" xfId="0" applyFont="1" applyFill="1" applyBorder="1" applyAlignment="1">
      <alignment vertical="top"/>
    </xf>
    <xf numFmtId="1" fontId="19" fillId="0" borderId="19" xfId="0" applyNumberFormat="1" applyFont="1" applyFill="1" applyBorder="1" applyAlignment="1">
      <alignment vertical="top"/>
    </xf>
    <xf numFmtId="0" fontId="19" fillId="0" borderId="19" xfId="0" applyFont="1" applyFill="1" applyBorder="1" applyAlignment="1">
      <alignment horizontal="justify" vertical="top" wrapText="1"/>
    </xf>
    <xf numFmtId="0" fontId="20"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top"/>
    </xf>
    <xf numFmtId="0" fontId="19" fillId="0" borderId="19" xfId="0" applyFont="1" applyFill="1" applyBorder="1" applyAlignment="1">
      <alignment horizontal="center" vertical="top"/>
    </xf>
    <xf numFmtId="165" fontId="21" fillId="0" borderId="19" xfId="56" applyFont="1" applyFill="1" applyBorder="1" applyProtection="1">
      <alignment vertical="top"/>
      <protection/>
    </xf>
    <xf numFmtId="165" fontId="21" fillId="0" borderId="13" xfId="56" applyFont="1" applyFill="1" applyBorder="1" applyProtection="1">
      <alignment vertical="top"/>
      <protection/>
    </xf>
    <xf numFmtId="0" fontId="19" fillId="0" borderId="15" xfId="0" applyFont="1" applyBorder="1" applyAlignment="1">
      <alignment vertical="top"/>
    </xf>
    <xf numFmtId="0" fontId="23" fillId="0" borderId="17" xfId="0" applyNumberFormat="1" applyFont="1" applyFill="1" applyBorder="1" applyAlignment="1">
      <alignment horizontal="right" vertical="top" wrapText="1"/>
    </xf>
    <xf numFmtId="0" fontId="14" fillId="0" borderId="0" xfId="0" applyNumberFormat="1" applyFont="1" applyAlignment="1">
      <alignmen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19" fillId="0" borderId="15" xfId="0" applyFont="1" applyFill="1" applyBorder="1" applyAlignment="1">
      <alignment vertical="center" wrapText="1"/>
    </xf>
    <xf numFmtId="1" fontId="19" fillId="0" borderId="15" xfId="0" applyNumberFormat="1" applyFont="1" applyFill="1" applyBorder="1" applyAlignment="1">
      <alignment vertical="center"/>
    </xf>
    <xf numFmtId="0" fontId="19" fillId="0" borderId="15" xfId="0" applyFont="1" applyFill="1" applyBorder="1" applyAlignment="1">
      <alignment horizontal="justify" vertical="center" wrapText="1"/>
    </xf>
    <xf numFmtId="0" fontId="19" fillId="0" borderId="15" xfId="0" applyFont="1" applyFill="1" applyBorder="1" applyAlignment="1">
      <alignment horizontal="center" vertical="center"/>
    </xf>
    <xf numFmtId="165" fontId="21" fillId="0" borderId="15" xfId="56" applyFont="1" applyFill="1" applyBorder="1" applyAlignment="1" applyProtection="1">
      <alignment vertical="center"/>
      <protection/>
    </xf>
    <xf numFmtId="0" fontId="21" fillId="0" borderId="0" xfId="0" applyFont="1" applyFill="1" applyBorder="1" applyAlignment="1">
      <alignment vertical="center"/>
    </xf>
    <xf numFmtId="0" fontId="21" fillId="0" borderId="11" xfId="0" applyFont="1" applyFill="1" applyBorder="1" applyAlignment="1">
      <alignment vertical="center"/>
    </xf>
    <xf numFmtId="0" fontId="19" fillId="0" borderId="13" xfId="0" applyFont="1" applyFill="1" applyBorder="1" applyAlignment="1">
      <alignment vertical="top"/>
    </xf>
    <xf numFmtId="1" fontId="19" fillId="0" borderId="13" xfId="0" applyNumberFormat="1" applyFont="1" applyFill="1" applyBorder="1" applyAlignment="1">
      <alignment vertical="top"/>
    </xf>
    <xf numFmtId="0" fontId="19" fillId="40" borderId="15" xfId="0" applyFont="1" applyFill="1" applyBorder="1" applyAlignment="1">
      <alignment vertical="top"/>
    </xf>
    <xf numFmtId="1" fontId="19" fillId="40" borderId="15" xfId="0" applyNumberFormat="1" applyFont="1" applyFill="1" applyBorder="1" applyAlignment="1">
      <alignment vertical="top"/>
    </xf>
    <xf numFmtId="0" fontId="19" fillId="0" borderId="20" xfId="0" applyFont="1" applyFill="1" applyBorder="1" applyAlignment="1">
      <alignment horizontal="justify" vertical="top" wrapText="1"/>
    </xf>
    <xf numFmtId="0" fontId="19" fillId="0" borderId="21" xfId="0" applyFont="1" applyFill="1" applyBorder="1" applyAlignment="1">
      <alignment horizontal="justify" vertical="top" wrapText="1"/>
    </xf>
    <xf numFmtId="0" fontId="19" fillId="0" borderId="22" xfId="0" applyFont="1" applyFill="1" applyBorder="1" applyAlignment="1">
      <alignment horizontal="center" vertical="top"/>
    </xf>
    <xf numFmtId="0" fontId="23" fillId="40" borderId="16" xfId="0" applyNumberFormat="1" applyFont="1" applyFill="1" applyBorder="1" applyAlignment="1">
      <alignment horizontal="right" vertical="center" wrapText="1"/>
    </xf>
    <xf numFmtId="0" fontId="14" fillId="43" borderId="16" xfId="0" applyNumberFormat="1" applyFont="1" applyFill="1" applyBorder="1" applyAlignment="1">
      <alignment vertical="center" wrapText="1"/>
    </xf>
    <xf numFmtId="0" fontId="14" fillId="43" borderId="17" xfId="0" applyNumberFormat="1" applyFont="1" applyFill="1" applyBorder="1" applyAlignment="1">
      <alignment vertical="center" wrapText="1"/>
    </xf>
    <xf numFmtId="0" fontId="14" fillId="43" borderId="16" xfId="0" applyNumberFormat="1" applyFont="1" applyFill="1" applyBorder="1" applyAlignment="1">
      <alignment horizontal="center" vertical="center" wrapText="1"/>
    </xf>
    <xf numFmtId="0" fontId="14" fillId="43" borderId="22" xfId="0" applyNumberFormat="1" applyFont="1" applyFill="1" applyBorder="1" applyAlignment="1">
      <alignment horizontal="center" vertical="center" wrapText="1"/>
    </xf>
    <xf numFmtId="168" fontId="14" fillId="0" borderId="0" xfId="0" applyNumberFormat="1" applyFont="1" applyAlignment="1">
      <alignmen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5" fillId="0" borderId="15" xfId="0" applyFont="1" applyFill="1" applyBorder="1" applyAlignment="1">
      <alignment vertical="top" wrapText="1"/>
    </xf>
    <xf numFmtId="0" fontId="14" fillId="0" borderId="15" xfId="0" applyFont="1" applyFill="1" applyBorder="1" applyAlignment="1">
      <alignment horizontal="center" vertical="top" wrapText="1"/>
    </xf>
    <xf numFmtId="0" fontId="21" fillId="0" borderId="15" xfId="0" applyFont="1" applyFill="1" applyBorder="1" applyAlignment="1">
      <alignment horizontal="center" vertical="top" wrapText="1"/>
    </xf>
    <xf numFmtId="0" fontId="14" fillId="0" borderId="15" xfId="0" applyFont="1" applyBorder="1" applyAlignment="1">
      <alignment horizontal="center" vertical="top"/>
    </xf>
    <xf numFmtId="165" fontId="21" fillId="0" borderId="15" xfId="56" applyFont="1" applyFill="1" applyBorder="1" applyAlignment="1" applyProtection="1">
      <alignment vertical="top" wrapText="1"/>
      <protection/>
    </xf>
    <xf numFmtId="165" fontId="21" fillId="0" borderId="23" xfId="56" applyFont="1" applyFill="1" applyBorder="1" applyAlignment="1" applyProtection="1">
      <alignment vertical="top" wrapText="1"/>
      <protection/>
    </xf>
    <xf numFmtId="165" fontId="21" fillId="0" borderId="16" xfId="56" applyFont="1" applyFill="1" applyBorder="1" applyAlignment="1" applyProtection="1">
      <alignment vertical="top" wrapText="1"/>
      <protection/>
    </xf>
    <xf numFmtId="165" fontId="21" fillId="0" borderId="17" xfId="56" applyFont="1" applyFill="1" applyBorder="1" applyAlignment="1" applyProtection="1">
      <alignment vertical="top" wrapText="1"/>
      <protection/>
    </xf>
    <xf numFmtId="0" fontId="23" fillId="40" borderId="15" xfId="0" applyNumberFormat="1" applyFont="1" applyFill="1" applyBorder="1" applyAlignment="1">
      <alignment horizontal="right" vertical="center" wrapText="1"/>
    </xf>
    <xf numFmtId="0" fontId="14" fillId="43" borderId="15" xfId="0" applyNumberFormat="1" applyFont="1" applyFill="1" applyBorder="1" applyAlignment="1">
      <alignment vertical="center" wrapText="1"/>
    </xf>
    <xf numFmtId="0" fontId="14" fillId="43" borderId="15" xfId="0" applyNumberFormat="1" applyFont="1" applyFill="1" applyBorder="1" applyAlignment="1">
      <alignment horizontal="center" vertical="center" wrapText="1"/>
    </xf>
    <xf numFmtId="167" fontId="17" fillId="43" borderId="15" xfId="0" applyNumberFormat="1" applyFont="1" applyFill="1" applyBorder="1" applyAlignment="1">
      <alignment horizontal="right" vertical="top" wrapText="1"/>
    </xf>
    <xf numFmtId="167" fontId="17" fillId="43" borderId="23" xfId="0" applyNumberFormat="1" applyFont="1" applyFill="1" applyBorder="1" applyAlignment="1">
      <alignment horizontal="right" vertical="top" wrapText="1"/>
    </xf>
    <xf numFmtId="0" fontId="14" fillId="40" borderId="20"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0"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center" vertical="center" wrapText="1"/>
    </xf>
    <xf numFmtId="0" fontId="17" fillId="40" borderId="0" xfId="0" applyNumberFormat="1" applyFont="1" applyFill="1" applyBorder="1" applyAlignment="1">
      <alignment horizontal="left" vertical="center" wrapText="1"/>
    </xf>
    <xf numFmtId="0" fontId="18" fillId="41" borderId="15" xfId="0" applyNumberFormat="1" applyFont="1" applyFill="1" applyBorder="1" applyAlignment="1">
      <alignment horizontal="center" vertical="center" wrapText="1"/>
    </xf>
    <xf numFmtId="0" fontId="18" fillId="41" borderId="23" xfId="0" applyNumberFormat="1" applyFont="1" applyFill="1" applyBorder="1" applyAlignment="1">
      <alignment horizontal="center" vertical="center" wrapText="1"/>
    </xf>
    <xf numFmtId="0" fontId="21" fillId="0" borderId="15" xfId="0" applyFont="1" applyFill="1" applyBorder="1" applyAlignment="1">
      <alignment vertical="top" wrapText="1"/>
    </xf>
    <xf numFmtId="1" fontId="21" fillId="0" borderId="15" xfId="0" applyNumberFormat="1" applyFont="1" applyFill="1" applyBorder="1" applyAlignment="1">
      <alignment horizontal="right" vertical="top" wrapText="1"/>
    </xf>
    <xf numFmtId="0" fontId="21" fillId="40" borderId="0" xfId="0" applyNumberFormat="1" applyFont="1" applyFill="1" applyBorder="1" applyAlignment="1">
      <alignment vertical="center" wrapText="1"/>
    </xf>
    <xf numFmtId="0" fontId="21" fillId="40" borderId="11" xfId="0" applyNumberFormat="1" applyFont="1" applyFill="1" applyBorder="1" applyAlignment="1">
      <alignment vertical="center" wrapText="1"/>
    </xf>
    <xf numFmtId="0" fontId="21" fillId="0" borderId="0" xfId="0" applyNumberFormat="1" applyFont="1" applyAlignment="1">
      <alignment vertical="center" wrapText="1"/>
    </xf>
    <xf numFmtId="4" fontId="16" fillId="43" borderId="15" xfId="0" applyNumberFormat="1" applyFont="1" applyFill="1" applyBorder="1" applyAlignment="1">
      <alignment horizontal="right" vertical="center" wrapText="1"/>
    </xf>
    <xf numFmtId="0" fontId="17" fillId="40" borderId="24" xfId="0" applyNumberFormat="1" applyFont="1" applyFill="1" applyBorder="1" applyAlignment="1">
      <alignment horizontal="left" vertical="center" wrapText="1"/>
    </xf>
    <xf numFmtId="0" fontId="17" fillId="40" borderId="24" xfId="0" applyNumberFormat="1" applyFont="1" applyFill="1" applyBorder="1" applyAlignment="1">
      <alignment horizontal="center" vertical="center" wrapText="1"/>
    </xf>
    <xf numFmtId="0" fontId="17" fillId="40" borderId="25" xfId="0" applyNumberFormat="1" applyFont="1" applyFill="1" applyBorder="1" applyAlignment="1">
      <alignment horizontal="left" vertical="center" wrapText="1"/>
    </xf>
    <xf numFmtId="0" fontId="14" fillId="45" borderId="0" xfId="0" applyNumberFormat="1" applyFont="1" applyFill="1" applyAlignment="1">
      <alignment vertical="center" wrapText="1"/>
    </xf>
    <xf numFmtId="0" fontId="21" fillId="0" borderId="16" xfId="0" applyFont="1" applyFill="1" applyBorder="1" applyAlignment="1">
      <alignment vertical="top" wrapText="1"/>
    </xf>
    <xf numFmtId="1" fontId="21" fillId="0" borderId="16" xfId="0" applyNumberFormat="1" applyFont="1" applyFill="1" applyBorder="1" applyAlignment="1">
      <alignment vertical="top" wrapText="1"/>
    </xf>
    <xf numFmtId="0" fontId="21" fillId="0" borderId="16" xfId="0" applyFont="1" applyFill="1" applyBorder="1" applyAlignment="1">
      <alignment horizontal="center" vertical="top" wrapText="1"/>
    </xf>
    <xf numFmtId="4" fontId="16" fillId="43" borderId="23" xfId="0" applyNumberFormat="1" applyFont="1" applyFill="1" applyBorder="1" applyAlignment="1">
      <alignment horizontal="right" vertical="center" wrapText="1"/>
    </xf>
    <xf numFmtId="49" fontId="15" fillId="0" borderId="0" xfId="0" applyNumberFormat="1" applyFont="1" applyBorder="1" applyAlignment="1">
      <alignment horizontal="right" vertical="center" wrapText="1"/>
    </xf>
    <xf numFmtId="49" fontId="15" fillId="0" borderId="0"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166" fontId="14" fillId="0" borderId="0" xfId="0" applyNumberFormat="1" applyFont="1" applyAlignment="1">
      <alignment vertical="center" wrapText="1"/>
    </xf>
    <xf numFmtId="0" fontId="14" fillId="0" borderId="0" xfId="0" applyNumberFormat="1" applyFont="1" applyFill="1" applyBorder="1" applyAlignment="1">
      <alignment horizontal="left" vertical="top" wrapText="1"/>
    </xf>
    <xf numFmtId="0" fontId="14" fillId="0" borderId="0" xfId="0" applyNumberFormat="1" applyFont="1" applyFill="1" applyAlignment="1">
      <alignment horizontal="center" vertical="center" wrapText="1"/>
    </xf>
    <xf numFmtId="165" fontId="21" fillId="0" borderId="0" xfId="56" applyFont="1" applyFill="1" applyBorder="1" applyProtection="1">
      <alignment vertical="top"/>
      <protection/>
    </xf>
    <xf numFmtId="165" fontId="21" fillId="40" borderId="0" xfId="56" applyFont="1" applyFill="1" applyBorder="1" applyProtection="1">
      <alignment vertical="top"/>
      <protection/>
    </xf>
    <xf numFmtId="166" fontId="14" fillId="40" borderId="0" xfId="0" applyNumberFormat="1" applyFont="1" applyFill="1" applyBorder="1" applyAlignment="1">
      <alignment vertical="center" wrapText="1"/>
    </xf>
    <xf numFmtId="0" fontId="14" fillId="46" borderId="0" xfId="0" applyNumberFormat="1" applyFont="1" applyFill="1" applyBorder="1" applyAlignment="1">
      <alignment horizontal="left" vertical="center" wrapText="1"/>
    </xf>
    <xf numFmtId="0" fontId="14" fillId="46" borderId="0" xfId="0" applyNumberFormat="1" applyFont="1" applyFill="1" applyAlignment="1">
      <alignment vertical="center" wrapText="1"/>
    </xf>
    <xf numFmtId="0" fontId="14" fillId="46" borderId="0" xfId="0" applyNumberFormat="1" applyFont="1" applyFill="1" applyAlignment="1">
      <alignment horizontal="center" vertical="center" wrapText="1"/>
    </xf>
    <xf numFmtId="165" fontId="21" fillId="46" borderId="0" xfId="56" applyFont="1" applyFill="1" applyBorder="1" applyProtection="1">
      <alignment vertical="top"/>
      <protection/>
    </xf>
    <xf numFmtId="0" fontId="26" fillId="0" borderId="0" xfId="0" applyFont="1" applyAlignment="1">
      <alignment vertical="top" wrapText="1"/>
    </xf>
    <xf numFmtId="167" fontId="14" fillId="0" borderId="0" xfId="0" applyNumberFormat="1" applyFont="1" applyFill="1" applyAlignment="1">
      <alignment vertical="center" wrapText="1"/>
    </xf>
    <xf numFmtId="167" fontId="17" fillId="0" borderId="0" xfId="0" applyNumberFormat="1" applyFont="1" applyFill="1" applyAlignment="1">
      <alignment vertical="center" wrapText="1"/>
    </xf>
    <xf numFmtId="166" fontId="17" fillId="0" borderId="0" xfId="0" applyNumberFormat="1" applyFont="1" applyFill="1" applyAlignment="1">
      <alignment vertical="center" wrapText="1"/>
    </xf>
    <xf numFmtId="165" fontId="17" fillId="0" borderId="0" xfId="56" applyNumberFormat="1" applyFont="1" applyFill="1" applyBorder="1" applyAlignment="1" applyProtection="1">
      <alignment vertical="top" wrapText="1"/>
      <protection/>
    </xf>
    <xf numFmtId="165" fontId="27" fillId="0" borderId="0" xfId="56" applyNumberFormat="1" applyFont="1" applyFill="1" applyBorder="1" applyAlignment="1" applyProtection="1">
      <alignment vertical="top" wrapText="1"/>
      <protection/>
    </xf>
    <xf numFmtId="0" fontId="28" fillId="0" borderId="0" xfId="0" applyNumberFormat="1" applyFont="1" applyAlignment="1">
      <alignment vertical="center" wrapText="1"/>
    </xf>
    <xf numFmtId="165" fontId="17" fillId="0" borderId="0" xfId="0" applyNumberFormat="1" applyFont="1" applyAlignment="1">
      <alignment vertical="center" wrapText="1"/>
    </xf>
    <xf numFmtId="167" fontId="0" fillId="0" borderId="0" xfId="0" applyNumberFormat="1" applyAlignment="1">
      <alignment vertical="top"/>
    </xf>
    <xf numFmtId="164"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1" xfId="0" applyNumberFormat="1" applyFont="1" applyFill="1" applyBorder="1" applyAlignment="1">
      <alignment vertical="center" wrapText="1"/>
    </xf>
    <xf numFmtId="0" fontId="17" fillId="40" borderId="21" xfId="0" applyNumberFormat="1" applyFont="1" applyFill="1" applyBorder="1" applyAlignment="1">
      <alignment horizontal="left" vertical="top" wrapText="1"/>
    </xf>
    <xf numFmtId="0" fontId="17" fillId="40" borderId="26"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center" wrapText="1"/>
    </xf>
    <xf numFmtId="0" fontId="16" fillId="0" borderId="27"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cellXfs>
  <cellStyles count="6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Incorreto" xfId="55"/>
    <cellStyle name="Currency" xfId="56"/>
    <cellStyle name="Currency [0]" xfId="57"/>
    <cellStyle name="Neutra" xfId="58"/>
    <cellStyle name="Neutral" xfId="59"/>
    <cellStyle name="Normal 2" xfId="60"/>
    <cellStyle name="Nota" xfId="61"/>
    <cellStyle name="Note" xfId="62"/>
    <cellStyle name="Percent" xfId="63"/>
    <cellStyle name="Saída" xfId="64"/>
    <cellStyle name="Comma [0]" xfId="65"/>
    <cellStyle name="Status" xfId="66"/>
    <cellStyle name="Text" xfId="67"/>
    <cellStyle name="Texto de Aviso" xfId="68"/>
    <cellStyle name="Texto Explicativo" xfId="69"/>
    <cellStyle name="Título" xfId="70"/>
    <cellStyle name="Título 1" xfId="71"/>
    <cellStyle name="Título 2" xfId="72"/>
    <cellStyle name="Título 3" xfId="73"/>
    <cellStyle name="Título 4" xfId="74"/>
    <cellStyle name="Total" xfId="75"/>
    <cellStyle name="Comma" xfId="76"/>
    <cellStyle name="Warning"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666750</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5514975"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H1336"/>
  <sheetViews>
    <sheetView tabSelected="1" view="pageBreakPreview" zoomScale="25" zoomScaleNormal="55" zoomScaleSheetLayoutView="25" zoomScalePageLayoutView="0" workbookViewId="0" topLeftCell="A1282">
      <pane xSplit="1" topLeftCell="B1" activePane="topRight" state="frozen"/>
      <selection pane="topLeft" activeCell="A1272" sqref="A1272"/>
      <selection pane="topRight" activeCell="A1273" sqref="A1:IV16384"/>
    </sheetView>
  </sheetViews>
  <sheetFormatPr defaultColWidth="9.00390625" defaultRowHeight="12.75" customHeight="1"/>
  <cols>
    <col min="1" max="1" width="63.625" style="1" customWidth="1"/>
    <col min="2" max="2" width="20.625" style="1" customWidth="1"/>
    <col min="3" max="3" width="101.625" style="1" customWidth="1"/>
    <col min="4" max="4" width="17.875" style="2" customWidth="1"/>
    <col min="5" max="5" width="27.625" style="2" customWidth="1"/>
    <col min="6" max="6" width="16.50390625" style="2" customWidth="1"/>
    <col min="7" max="7" width="27.125" style="1" customWidth="1"/>
    <col min="8" max="8" width="28.25390625" style="1" customWidth="1"/>
    <col min="9" max="9" width="32.125" style="1" customWidth="1"/>
    <col min="10" max="11" width="9.00390625" style="3" customWidth="1"/>
    <col min="12" max="12" width="21.25390625" style="3" customWidth="1"/>
    <col min="13" max="13" width="20.75390625" style="3" customWidth="1"/>
    <col min="14" max="32" width="9.00390625" style="3" customWidth="1"/>
    <col min="33" max="33" width="9.00390625" style="4" customWidth="1"/>
    <col min="34" max="16384" width="9.00390625" style="1" customWidth="1"/>
  </cols>
  <sheetData>
    <row r="1" ht="107.25" customHeight="1"/>
    <row r="2" spans="1:9" ht="29.25" customHeight="1">
      <c r="A2" s="141">
        <v>43374</v>
      </c>
      <c r="B2" s="141"/>
      <c r="C2" s="141"/>
      <c r="D2" s="141"/>
      <c r="E2" s="141"/>
      <c r="F2" s="141"/>
      <c r="G2" s="141"/>
      <c r="H2" s="141"/>
      <c r="I2" s="141"/>
    </row>
    <row r="3" spans="1:9" ht="28.5" customHeight="1">
      <c r="A3" s="142" t="s">
        <v>0</v>
      </c>
      <c r="B3" s="142"/>
      <c r="C3" s="142"/>
      <c r="D3" s="142"/>
      <c r="E3" s="142"/>
      <c r="F3" s="142"/>
      <c r="G3" s="142"/>
      <c r="H3" s="142"/>
      <c r="I3" s="142"/>
    </row>
    <row r="4" ht="14.25" customHeight="1"/>
    <row r="5" spans="1:9" ht="15.75" customHeight="1">
      <c r="A5" s="143" t="s">
        <v>1</v>
      </c>
      <c r="B5" s="143"/>
      <c r="C5" s="143"/>
      <c r="D5" s="143"/>
      <c r="E5" s="143"/>
      <c r="F5" s="143"/>
      <c r="G5" s="143"/>
      <c r="H5" s="143"/>
      <c r="I5" s="143"/>
    </row>
    <row r="6" spans="1:33" s="11" customFormat="1" ht="30" customHeight="1">
      <c r="A6" s="7" t="s">
        <v>2</v>
      </c>
      <c r="B6" s="7" t="s">
        <v>3</v>
      </c>
      <c r="C6" s="7" t="s">
        <v>4</v>
      </c>
      <c r="D6" s="7" t="s">
        <v>5</v>
      </c>
      <c r="E6" s="7" t="s">
        <v>6</v>
      </c>
      <c r="F6" s="7" t="s">
        <v>7</v>
      </c>
      <c r="G6" s="7" t="s">
        <v>8</v>
      </c>
      <c r="H6" s="8" t="s">
        <v>9</v>
      </c>
      <c r="I6" s="7" t="s">
        <v>10</v>
      </c>
      <c r="J6" s="9"/>
      <c r="K6" s="9"/>
      <c r="L6" s="9"/>
      <c r="M6" s="9"/>
      <c r="N6" s="9"/>
      <c r="O6" s="9"/>
      <c r="P6" s="9"/>
      <c r="Q6" s="9"/>
      <c r="R6" s="9"/>
      <c r="S6" s="9"/>
      <c r="T6" s="9"/>
      <c r="U6" s="9"/>
      <c r="V6" s="9"/>
      <c r="W6" s="9"/>
      <c r="X6" s="9"/>
      <c r="Y6" s="9"/>
      <c r="Z6" s="9"/>
      <c r="AA6" s="9"/>
      <c r="AB6" s="9"/>
      <c r="AC6" s="9"/>
      <c r="AD6" s="9"/>
      <c r="AE6" s="9"/>
      <c r="AF6" s="9"/>
      <c r="AG6" s="10"/>
    </row>
    <row r="7" spans="1:33" s="18" customFormat="1" ht="68.25" customHeight="1">
      <c r="A7" s="12" t="s">
        <v>11</v>
      </c>
      <c r="B7" s="13">
        <v>3146650215</v>
      </c>
      <c r="C7" s="14" t="s">
        <v>12</v>
      </c>
      <c r="D7" s="15" t="s">
        <v>13</v>
      </c>
      <c r="E7" s="16" t="s">
        <v>14</v>
      </c>
      <c r="F7" s="16" t="s">
        <v>15</v>
      </c>
      <c r="G7" s="17">
        <v>31509.78</v>
      </c>
      <c r="H7" s="17">
        <v>0</v>
      </c>
      <c r="I7" s="17">
        <f>10503.26+702.8+5251.63+5251.63+9800.46</f>
        <v>31509.78</v>
      </c>
      <c r="AG7" s="19"/>
    </row>
    <row r="8" spans="1:33" s="18" customFormat="1" ht="68.25" customHeight="1">
      <c r="A8" s="12" t="s">
        <v>16</v>
      </c>
      <c r="B8" s="13">
        <v>34028316000375</v>
      </c>
      <c r="C8" s="14" t="s">
        <v>17</v>
      </c>
      <c r="D8" s="15" t="s">
        <v>13</v>
      </c>
      <c r="E8" s="16" t="s">
        <v>14</v>
      </c>
      <c r="F8" s="16" t="s">
        <v>18</v>
      </c>
      <c r="G8" s="17">
        <v>81248.93</v>
      </c>
      <c r="H8" s="17">
        <v>7206.69</v>
      </c>
      <c r="I8" s="17">
        <f>38194.94+6753.18+7206.69</f>
        <v>52154.810000000005</v>
      </c>
      <c r="AG8" s="19"/>
    </row>
    <row r="9" spans="1:33" s="18" customFormat="1" ht="68.25" customHeight="1">
      <c r="A9" s="12" t="s">
        <v>19</v>
      </c>
      <c r="B9" s="13">
        <v>7884579000141</v>
      </c>
      <c r="C9" s="14" t="s">
        <v>20</v>
      </c>
      <c r="D9" s="15" t="s">
        <v>21</v>
      </c>
      <c r="E9" s="16" t="s">
        <v>22</v>
      </c>
      <c r="F9" s="16" t="s">
        <v>23</v>
      </c>
      <c r="G9" s="17">
        <v>7726</v>
      </c>
      <c r="H9" s="17">
        <v>0</v>
      </c>
      <c r="I9" s="17">
        <f>4474+3050+202</f>
        <v>7726</v>
      </c>
      <c r="AG9" s="19"/>
    </row>
    <row r="10" spans="1:33" s="18" customFormat="1" ht="68.25" customHeight="1">
      <c r="A10" s="12" t="s">
        <v>24</v>
      </c>
      <c r="B10" s="13">
        <v>4561791000180</v>
      </c>
      <c r="C10" s="14" t="s">
        <v>25</v>
      </c>
      <c r="D10" s="15" t="s">
        <v>21</v>
      </c>
      <c r="E10" s="16" t="s">
        <v>22</v>
      </c>
      <c r="F10" s="16" t="s">
        <v>26</v>
      </c>
      <c r="G10" s="17">
        <v>21280</v>
      </c>
      <c r="H10" s="17">
        <v>3869.6</v>
      </c>
      <c r="I10" s="17">
        <f>2160+6369.28+7739.2+3869.6</f>
        <v>20138.079999999998</v>
      </c>
      <c r="AG10" s="19"/>
    </row>
    <row r="11" spans="1:33" s="18" customFormat="1" ht="68.25" customHeight="1">
      <c r="A11" s="12" t="s">
        <v>11</v>
      </c>
      <c r="B11" s="13">
        <v>3146650215</v>
      </c>
      <c r="C11" s="14" t="s">
        <v>27</v>
      </c>
      <c r="D11" s="15" t="s">
        <v>13</v>
      </c>
      <c r="E11" s="16" t="s">
        <v>14</v>
      </c>
      <c r="F11" s="16" t="s">
        <v>28</v>
      </c>
      <c r="G11" s="17">
        <v>124632</v>
      </c>
      <c r="H11" s="17">
        <v>0</v>
      </c>
      <c r="I11" s="17">
        <f>72702+10386</f>
        <v>83088</v>
      </c>
      <c r="AG11" s="19"/>
    </row>
    <row r="12" spans="1:33" s="18" customFormat="1" ht="68.25" customHeight="1">
      <c r="A12" s="12" t="s">
        <v>29</v>
      </c>
      <c r="B12" s="13">
        <v>40432544000147</v>
      </c>
      <c r="C12" s="14" t="s">
        <v>30</v>
      </c>
      <c r="D12" s="15" t="s">
        <v>21</v>
      </c>
      <c r="E12" s="16" t="s">
        <v>22</v>
      </c>
      <c r="F12" s="16" t="s">
        <v>31</v>
      </c>
      <c r="G12" s="17">
        <v>40268.02</v>
      </c>
      <c r="H12" s="17">
        <v>3768.81</v>
      </c>
      <c r="I12" s="17">
        <f>25632.67+3768.81</f>
        <v>29401.48</v>
      </c>
      <c r="AG12" s="19"/>
    </row>
    <row r="13" spans="1:33" s="18" customFormat="1" ht="68.25" customHeight="1">
      <c r="A13" s="12" t="s">
        <v>32</v>
      </c>
      <c r="B13" s="13">
        <v>14402379000170</v>
      </c>
      <c r="C13" s="14" t="s">
        <v>33</v>
      </c>
      <c r="D13" s="15" t="s">
        <v>13</v>
      </c>
      <c r="E13" s="16" t="s">
        <v>14</v>
      </c>
      <c r="F13" s="16" t="s">
        <v>34</v>
      </c>
      <c r="G13" s="17">
        <v>168000</v>
      </c>
      <c r="H13" s="17">
        <v>14000</v>
      </c>
      <c r="I13" s="17">
        <f>98000+14000+14000</f>
        <v>126000</v>
      </c>
      <c r="AG13" s="19"/>
    </row>
    <row r="14" spans="1:33" s="18" customFormat="1" ht="68.25" customHeight="1">
      <c r="A14" s="12" t="s">
        <v>35</v>
      </c>
      <c r="B14" s="13">
        <v>5828884000190</v>
      </c>
      <c r="C14" s="14" t="s">
        <v>36</v>
      </c>
      <c r="D14" s="15" t="s">
        <v>13</v>
      </c>
      <c r="E14" s="16" t="s">
        <v>14</v>
      </c>
      <c r="F14" s="16" t="s">
        <v>37</v>
      </c>
      <c r="G14" s="17">
        <v>540000</v>
      </c>
      <c r="H14" s="17">
        <v>45000</v>
      </c>
      <c r="I14" s="17">
        <f>225000+45000+45000</f>
        <v>315000</v>
      </c>
      <c r="AG14" s="19"/>
    </row>
    <row r="15" spans="1:33" s="18" customFormat="1" ht="68.25" customHeight="1">
      <c r="A15" s="12" t="s">
        <v>38</v>
      </c>
      <c r="B15" s="13">
        <v>4407920000180</v>
      </c>
      <c r="C15" s="14" t="s">
        <v>39</v>
      </c>
      <c r="D15" s="15" t="s">
        <v>13</v>
      </c>
      <c r="E15" s="16" t="s">
        <v>14</v>
      </c>
      <c r="F15" s="16" t="s">
        <v>40</v>
      </c>
      <c r="G15" s="17">
        <v>68830.44</v>
      </c>
      <c r="H15" s="17">
        <v>6555.28</v>
      </c>
      <c r="I15" s="17">
        <f>45886.96+6555.28+6555.28</f>
        <v>58997.52</v>
      </c>
      <c r="AG15" s="19"/>
    </row>
    <row r="16" spans="1:33" s="18" customFormat="1" ht="68.25" customHeight="1">
      <c r="A16" s="12" t="s">
        <v>41</v>
      </c>
      <c r="B16" s="13">
        <v>2341467000120</v>
      </c>
      <c r="C16" s="14" t="s">
        <v>42</v>
      </c>
      <c r="D16" s="15" t="s">
        <v>13</v>
      </c>
      <c r="E16" s="16" t="s">
        <v>43</v>
      </c>
      <c r="F16" s="16" t="s">
        <v>44</v>
      </c>
      <c r="G16" s="17">
        <v>74100.66</v>
      </c>
      <c r="H16" s="17">
        <v>0</v>
      </c>
      <c r="I16" s="17">
        <f>23040.06+51060.6</f>
        <v>74100.66</v>
      </c>
      <c r="AG16" s="19"/>
    </row>
    <row r="17" spans="1:33" s="18" customFormat="1" ht="68.25" customHeight="1">
      <c r="A17" s="12" t="s">
        <v>45</v>
      </c>
      <c r="B17" s="13">
        <v>3264927000127</v>
      </c>
      <c r="C17" s="14" t="s">
        <v>46</v>
      </c>
      <c r="D17" s="15" t="s">
        <v>13</v>
      </c>
      <c r="E17" s="16" t="s">
        <v>43</v>
      </c>
      <c r="F17" s="16" t="s">
        <v>47</v>
      </c>
      <c r="G17" s="17">
        <v>32255.55</v>
      </c>
      <c r="H17" s="17">
        <v>4078.06</v>
      </c>
      <c r="I17" s="17">
        <f>21398.1+3724.8+4078.06</f>
        <v>29200.96</v>
      </c>
      <c r="AG17" s="19"/>
    </row>
    <row r="18" spans="1:33" s="18" customFormat="1" ht="68.25" customHeight="1">
      <c r="A18" s="12" t="s">
        <v>38</v>
      </c>
      <c r="B18" s="13">
        <v>4407920000180</v>
      </c>
      <c r="C18" s="14" t="s">
        <v>48</v>
      </c>
      <c r="D18" s="15" t="s">
        <v>13</v>
      </c>
      <c r="E18" s="16" t="s">
        <v>14</v>
      </c>
      <c r="F18" s="16" t="s">
        <v>49</v>
      </c>
      <c r="G18" s="17">
        <v>9850</v>
      </c>
      <c r="H18" s="17">
        <v>0</v>
      </c>
      <c r="I18" s="17">
        <f>1754.46+887.46+877.23+877.23+877.23</f>
        <v>5273.610000000001</v>
      </c>
      <c r="AG18" s="19"/>
    </row>
    <row r="19" spans="1:33" s="18" customFormat="1" ht="68.25" customHeight="1">
      <c r="A19" s="12" t="s">
        <v>41</v>
      </c>
      <c r="B19" s="13">
        <v>2341467000120</v>
      </c>
      <c r="C19" s="14" t="s">
        <v>50</v>
      </c>
      <c r="D19" s="15" t="s">
        <v>13</v>
      </c>
      <c r="E19" s="16" t="s">
        <v>43</v>
      </c>
      <c r="F19" s="16" t="s">
        <v>51</v>
      </c>
      <c r="G19" s="17">
        <v>165285.82</v>
      </c>
      <c r="H19" s="17">
        <v>0</v>
      </c>
      <c r="I19" s="17">
        <f>22345.42+50066.44+25226.18+25030.36+24842.36+17775.05</f>
        <v>165285.81</v>
      </c>
      <c r="AG19" s="19"/>
    </row>
    <row r="20" spans="1:33" s="18" customFormat="1" ht="68.25" customHeight="1">
      <c r="A20" s="12" t="s">
        <v>52</v>
      </c>
      <c r="B20" s="13">
        <v>33000118000179</v>
      </c>
      <c r="C20" s="14" t="s">
        <v>53</v>
      </c>
      <c r="D20" s="15" t="s">
        <v>13</v>
      </c>
      <c r="E20" s="16" t="s">
        <v>43</v>
      </c>
      <c r="F20" s="16" t="s">
        <v>54</v>
      </c>
      <c r="G20" s="17">
        <v>122702.25</v>
      </c>
      <c r="H20" s="17">
        <v>8681.32</v>
      </c>
      <c r="I20" s="17">
        <f>61398.68+9026.54+8681.32</f>
        <v>79106.54000000001</v>
      </c>
      <c r="AG20" s="19"/>
    </row>
    <row r="21" spans="1:33" s="18" customFormat="1" ht="68.25" customHeight="1">
      <c r="A21" s="12" t="s">
        <v>55</v>
      </c>
      <c r="B21" s="13">
        <v>5206385000404</v>
      </c>
      <c r="C21" s="14" t="s">
        <v>56</v>
      </c>
      <c r="D21" s="15" t="s">
        <v>21</v>
      </c>
      <c r="E21" s="16" t="s">
        <v>57</v>
      </c>
      <c r="F21" s="16" t="s">
        <v>58</v>
      </c>
      <c r="G21" s="17">
        <v>520606.08</v>
      </c>
      <c r="H21" s="17">
        <v>46621.44</v>
      </c>
      <c r="I21" s="17">
        <f>91200+45600+46754.78+47827.41+45505+10806.77+46621.44</f>
        <v>334315.4</v>
      </c>
      <c r="AG21" s="19"/>
    </row>
    <row r="22" spans="1:33" s="18" customFormat="1" ht="68.25" customHeight="1">
      <c r="A22" s="12" t="s">
        <v>59</v>
      </c>
      <c r="B22" s="13">
        <v>7244008000223</v>
      </c>
      <c r="C22" s="14" t="s">
        <v>60</v>
      </c>
      <c r="D22" s="15" t="s">
        <v>21</v>
      </c>
      <c r="E22" s="16" t="s">
        <v>57</v>
      </c>
      <c r="F22" s="16" t="s">
        <v>61</v>
      </c>
      <c r="G22" s="17">
        <v>3333</v>
      </c>
      <c r="H22" s="17">
        <v>0</v>
      </c>
      <c r="I22" s="17">
        <v>3333</v>
      </c>
      <c r="AG22" s="19"/>
    </row>
    <row r="23" spans="1:33" s="18" customFormat="1" ht="68.25" customHeight="1">
      <c r="A23" s="12" t="s">
        <v>62</v>
      </c>
      <c r="B23" s="13">
        <v>7870937000167</v>
      </c>
      <c r="C23" s="14" t="s">
        <v>63</v>
      </c>
      <c r="D23" s="15" t="s">
        <v>21</v>
      </c>
      <c r="E23" s="16" t="s">
        <v>22</v>
      </c>
      <c r="F23" s="16" t="s">
        <v>64</v>
      </c>
      <c r="G23" s="17">
        <v>31878.5</v>
      </c>
      <c r="H23" s="17">
        <v>0</v>
      </c>
      <c r="I23" s="17">
        <v>0</v>
      </c>
      <c r="J23" s="20"/>
      <c r="AG23" s="19"/>
    </row>
    <row r="24" spans="1:33" s="18" customFormat="1" ht="68.25" customHeight="1">
      <c r="A24" s="12" t="s">
        <v>62</v>
      </c>
      <c r="B24" s="13">
        <v>7870937000167</v>
      </c>
      <c r="C24" s="14" t="s">
        <v>65</v>
      </c>
      <c r="D24" s="15" t="s">
        <v>21</v>
      </c>
      <c r="E24" s="16" t="s">
        <v>22</v>
      </c>
      <c r="F24" s="16" t="s">
        <v>66</v>
      </c>
      <c r="G24" s="17">
        <v>40727.84</v>
      </c>
      <c r="H24" s="17">
        <v>0</v>
      </c>
      <c r="I24" s="17">
        <v>17550.05</v>
      </c>
      <c r="AG24" s="19"/>
    </row>
    <row r="25" spans="1:33" s="18" customFormat="1" ht="68.25" customHeight="1">
      <c r="A25" s="12" t="s">
        <v>67</v>
      </c>
      <c r="B25" s="13">
        <v>4409637000197</v>
      </c>
      <c r="C25" s="14" t="s">
        <v>68</v>
      </c>
      <c r="D25" s="15" t="s">
        <v>21</v>
      </c>
      <c r="E25" s="16" t="s">
        <v>57</v>
      </c>
      <c r="F25" s="16" t="s">
        <v>69</v>
      </c>
      <c r="G25" s="17">
        <v>383680</v>
      </c>
      <c r="H25" s="17">
        <v>0</v>
      </c>
      <c r="I25" s="17">
        <f>49647.7+161013.3+103692</f>
        <v>314353</v>
      </c>
      <c r="AG25" s="19"/>
    </row>
    <row r="26" spans="1:33" s="18" customFormat="1" ht="68.25" customHeight="1">
      <c r="A26" s="12" t="s">
        <v>67</v>
      </c>
      <c r="B26" s="13">
        <v>4409637000197</v>
      </c>
      <c r="C26" s="14" t="s">
        <v>70</v>
      </c>
      <c r="D26" s="15" t="s">
        <v>21</v>
      </c>
      <c r="E26" s="16" t="s">
        <v>57</v>
      </c>
      <c r="F26" s="16" t="s">
        <v>71</v>
      </c>
      <c r="G26" s="17">
        <v>99920</v>
      </c>
      <c r="H26" s="17">
        <v>0</v>
      </c>
      <c r="I26" s="17">
        <v>0</v>
      </c>
      <c r="AG26" s="19"/>
    </row>
    <row r="27" spans="1:33" s="18" customFormat="1" ht="68.25" customHeight="1">
      <c r="A27" s="12" t="s">
        <v>72</v>
      </c>
      <c r="B27" s="13">
        <v>2037069000115</v>
      </c>
      <c r="C27" s="14" t="s">
        <v>73</v>
      </c>
      <c r="D27" s="15" t="s">
        <v>21</v>
      </c>
      <c r="E27" s="16" t="s">
        <v>22</v>
      </c>
      <c r="F27" s="16" t="s">
        <v>74</v>
      </c>
      <c r="G27" s="17">
        <v>107400</v>
      </c>
      <c r="H27" s="17">
        <v>0</v>
      </c>
      <c r="I27" s="17">
        <f>26850+18795+26850+26850+8055</f>
        <v>107400</v>
      </c>
      <c r="AG27" s="19"/>
    </row>
    <row r="28" spans="1:33" s="18" customFormat="1" ht="68.25" customHeight="1">
      <c r="A28" s="12" t="s">
        <v>75</v>
      </c>
      <c r="B28" s="13">
        <v>12450296000121</v>
      </c>
      <c r="C28" s="14" t="s">
        <v>76</v>
      </c>
      <c r="D28" s="15" t="s">
        <v>21</v>
      </c>
      <c r="E28" s="16" t="s">
        <v>22</v>
      </c>
      <c r="F28" s="16" t="s">
        <v>77</v>
      </c>
      <c r="G28" s="17">
        <v>15383.36</v>
      </c>
      <c r="H28" s="17">
        <v>0</v>
      </c>
      <c r="I28" s="17">
        <f>3845.83+4795.83+3845.83+2895.87</f>
        <v>15383.36</v>
      </c>
      <c r="AG28" s="19"/>
    </row>
    <row r="29" spans="1:33" s="18" customFormat="1" ht="68.25" customHeight="1">
      <c r="A29" s="12" t="s">
        <v>78</v>
      </c>
      <c r="B29" s="13">
        <v>8219232000147</v>
      </c>
      <c r="C29" s="14" t="s">
        <v>79</v>
      </c>
      <c r="D29" s="15" t="s">
        <v>21</v>
      </c>
      <c r="E29" s="16" t="s">
        <v>57</v>
      </c>
      <c r="F29" s="16" t="s">
        <v>80</v>
      </c>
      <c r="G29" s="17">
        <v>12949.98</v>
      </c>
      <c r="H29" s="17">
        <v>0</v>
      </c>
      <c r="I29" s="17">
        <v>6474.99</v>
      </c>
      <c r="AG29" s="19"/>
    </row>
    <row r="30" spans="1:33" s="18" customFormat="1" ht="68.25" customHeight="1">
      <c r="A30" s="12" t="s">
        <v>81</v>
      </c>
      <c r="B30" s="13">
        <v>9598168000115</v>
      </c>
      <c r="C30" s="14" t="s">
        <v>82</v>
      </c>
      <c r="D30" s="15" t="s">
        <v>21</v>
      </c>
      <c r="E30" s="16" t="s">
        <v>57</v>
      </c>
      <c r="F30" s="16" t="s">
        <v>83</v>
      </c>
      <c r="G30" s="17">
        <v>17810</v>
      </c>
      <c r="H30" s="17">
        <v>1220</v>
      </c>
      <c r="I30" s="17">
        <f>13335+1220</f>
        <v>14555</v>
      </c>
      <c r="AG30" s="19"/>
    </row>
    <row r="31" spans="1:33" s="18" customFormat="1" ht="68.25" customHeight="1">
      <c r="A31" s="12" t="s">
        <v>84</v>
      </c>
      <c r="B31" s="13">
        <v>5047556000157</v>
      </c>
      <c r="C31" s="14" t="s">
        <v>85</v>
      </c>
      <c r="D31" s="15" t="s">
        <v>21</v>
      </c>
      <c r="E31" s="16" t="s">
        <v>57</v>
      </c>
      <c r="F31" s="16" t="s">
        <v>86</v>
      </c>
      <c r="G31" s="17">
        <v>139200</v>
      </c>
      <c r="H31" s="17">
        <v>0</v>
      </c>
      <c r="I31" s="17">
        <v>126019.99</v>
      </c>
      <c r="AG31" s="19"/>
    </row>
    <row r="32" spans="1:33" s="18" customFormat="1" ht="68.25" customHeight="1">
      <c r="A32" s="12" t="s">
        <v>87</v>
      </c>
      <c r="B32" s="13">
        <v>7783832000170</v>
      </c>
      <c r="C32" s="14" t="s">
        <v>88</v>
      </c>
      <c r="D32" s="15" t="s">
        <v>21</v>
      </c>
      <c r="E32" s="16" t="s">
        <v>22</v>
      </c>
      <c r="F32" s="16" t="s">
        <v>89</v>
      </c>
      <c r="G32" s="17">
        <v>1028940.3</v>
      </c>
      <c r="H32" s="17">
        <v>230698.63</v>
      </c>
      <c r="I32" s="17">
        <f>114326.7+113637.49+227267.25+228542.27+114074.61+230698.63</f>
        <v>1028546.95</v>
      </c>
      <c r="AG32" s="19"/>
    </row>
    <row r="33" spans="1:33" s="18" customFormat="1" ht="68.25" customHeight="1">
      <c r="A33" s="12" t="s">
        <v>59</v>
      </c>
      <c r="B33" s="13">
        <v>7244008000223</v>
      </c>
      <c r="C33" s="14" t="s">
        <v>90</v>
      </c>
      <c r="D33" s="15" t="s">
        <v>13</v>
      </c>
      <c r="E33" s="16" t="s">
        <v>14</v>
      </c>
      <c r="F33" s="16" t="s">
        <v>91</v>
      </c>
      <c r="G33" s="17">
        <v>97010.2</v>
      </c>
      <c r="H33" s="17">
        <v>10211.6</v>
      </c>
      <c r="I33" s="17">
        <f>71481.2+10211.6+10211.6</f>
        <v>91904.40000000001</v>
      </c>
      <c r="AG33" s="19"/>
    </row>
    <row r="34" spans="1:33" s="18" customFormat="1" ht="68.25" customHeight="1">
      <c r="A34" s="12" t="s">
        <v>92</v>
      </c>
      <c r="B34" s="13">
        <v>14181341000115</v>
      </c>
      <c r="C34" s="14" t="s">
        <v>93</v>
      </c>
      <c r="D34" s="15" t="s">
        <v>21</v>
      </c>
      <c r="E34" s="16" t="s">
        <v>22</v>
      </c>
      <c r="F34" s="16" t="s">
        <v>94</v>
      </c>
      <c r="G34" s="17">
        <v>312500</v>
      </c>
      <c r="H34" s="17">
        <v>21632.3</v>
      </c>
      <c r="I34" s="17">
        <f>165518.18+81988.52+21632.3</f>
        <v>269139</v>
      </c>
      <c r="AG34" s="19"/>
    </row>
    <row r="35" spans="1:33" s="18" customFormat="1" ht="68.25" customHeight="1">
      <c r="A35" s="12" t="s">
        <v>29</v>
      </c>
      <c r="B35" s="13">
        <v>40432544000147</v>
      </c>
      <c r="C35" s="14" t="s">
        <v>95</v>
      </c>
      <c r="D35" s="15" t="s">
        <v>13</v>
      </c>
      <c r="E35" s="16" t="s">
        <v>14</v>
      </c>
      <c r="F35" s="16" t="s">
        <v>96</v>
      </c>
      <c r="G35" s="17">
        <v>21535.29</v>
      </c>
      <c r="H35" s="17">
        <v>0</v>
      </c>
      <c r="I35" s="17">
        <f>19090.95+118.01</f>
        <v>19208.96</v>
      </c>
      <c r="AG35" s="19"/>
    </row>
    <row r="36" spans="1:33" s="18" customFormat="1" ht="68.25" customHeight="1">
      <c r="A36" s="12" t="s">
        <v>97</v>
      </c>
      <c r="B36" s="13">
        <v>4628335000100</v>
      </c>
      <c r="C36" s="14" t="s">
        <v>98</v>
      </c>
      <c r="D36" s="15" t="s">
        <v>13</v>
      </c>
      <c r="E36" s="16" t="s">
        <v>99</v>
      </c>
      <c r="F36" s="16" t="s">
        <v>100</v>
      </c>
      <c r="G36" s="17">
        <v>8261.46</v>
      </c>
      <c r="H36" s="17">
        <v>0</v>
      </c>
      <c r="I36" s="17">
        <v>0</v>
      </c>
      <c r="AG36" s="19"/>
    </row>
    <row r="37" spans="1:33" s="18" customFormat="1" ht="68.25" customHeight="1">
      <c r="A37" s="12" t="s">
        <v>101</v>
      </c>
      <c r="B37" s="13">
        <v>4247441000143</v>
      </c>
      <c r="C37" s="14" t="s">
        <v>102</v>
      </c>
      <c r="D37" s="15" t="s">
        <v>13</v>
      </c>
      <c r="E37" s="16" t="s">
        <v>99</v>
      </c>
      <c r="F37" s="16" t="s">
        <v>103</v>
      </c>
      <c r="G37" s="17">
        <v>10974.54</v>
      </c>
      <c r="H37" s="17">
        <v>0</v>
      </c>
      <c r="I37" s="17">
        <v>0</v>
      </c>
      <c r="AG37" s="19"/>
    </row>
    <row r="38" spans="1:33" s="18" customFormat="1" ht="68.25" customHeight="1">
      <c r="A38" s="12" t="s">
        <v>104</v>
      </c>
      <c r="B38" s="13">
        <v>4530044000184</v>
      </c>
      <c r="C38" s="14" t="s">
        <v>105</v>
      </c>
      <c r="D38" s="15" t="s">
        <v>13</v>
      </c>
      <c r="E38" s="16" t="s">
        <v>99</v>
      </c>
      <c r="F38" s="16" t="s">
        <v>106</v>
      </c>
      <c r="G38" s="17">
        <v>27308.34</v>
      </c>
      <c r="H38" s="17">
        <v>0</v>
      </c>
      <c r="I38" s="17">
        <v>0</v>
      </c>
      <c r="AG38" s="19"/>
    </row>
    <row r="39" spans="1:33" s="18" customFormat="1" ht="68.25" customHeight="1">
      <c r="A39" s="12" t="s">
        <v>107</v>
      </c>
      <c r="B39" s="13">
        <v>4530101000125</v>
      </c>
      <c r="C39" s="14" t="s">
        <v>108</v>
      </c>
      <c r="D39" s="15" t="s">
        <v>13</v>
      </c>
      <c r="E39" s="16" t="s">
        <v>99</v>
      </c>
      <c r="F39" s="16" t="s">
        <v>109</v>
      </c>
      <c r="G39" s="17">
        <v>12701.56</v>
      </c>
      <c r="H39" s="17">
        <v>0</v>
      </c>
      <c r="I39" s="17">
        <v>0</v>
      </c>
      <c r="AG39" s="19"/>
    </row>
    <row r="40" spans="1:33" s="18" customFormat="1" ht="68.25" customHeight="1">
      <c r="A40" s="12" t="s">
        <v>110</v>
      </c>
      <c r="B40" s="13">
        <v>4465209000181</v>
      </c>
      <c r="C40" s="14" t="s">
        <v>111</v>
      </c>
      <c r="D40" s="15" t="s">
        <v>13</v>
      </c>
      <c r="E40" s="16" t="s">
        <v>99</v>
      </c>
      <c r="F40" s="16" t="s">
        <v>112</v>
      </c>
      <c r="G40" s="17">
        <v>21249.98</v>
      </c>
      <c r="H40" s="17">
        <v>0</v>
      </c>
      <c r="I40" s="17">
        <v>0</v>
      </c>
      <c r="AG40" s="19"/>
    </row>
    <row r="41" spans="1:33" s="18" customFormat="1" ht="68.25" customHeight="1">
      <c r="A41" s="12" t="s">
        <v>113</v>
      </c>
      <c r="B41" s="13">
        <v>4241980000175</v>
      </c>
      <c r="C41" s="14" t="s">
        <v>114</v>
      </c>
      <c r="D41" s="15" t="s">
        <v>13</v>
      </c>
      <c r="E41" s="16" t="s">
        <v>99</v>
      </c>
      <c r="F41" s="16" t="s">
        <v>115</v>
      </c>
      <c r="G41" s="17">
        <v>44417.12</v>
      </c>
      <c r="H41" s="17">
        <v>0</v>
      </c>
      <c r="I41" s="17">
        <v>0</v>
      </c>
      <c r="AG41" s="19"/>
    </row>
    <row r="42" spans="1:33" s="18" customFormat="1" ht="68.25" customHeight="1">
      <c r="A42" s="12" t="s">
        <v>116</v>
      </c>
      <c r="B42" s="13">
        <v>5830872000109</v>
      </c>
      <c r="C42" s="14" t="s">
        <v>117</v>
      </c>
      <c r="D42" s="15" t="s">
        <v>13</v>
      </c>
      <c r="E42" s="16" t="s">
        <v>99</v>
      </c>
      <c r="F42" s="16" t="s">
        <v>118</v>
      </c>
      <c r="G42" s="17">
        <v>7819.64</v>
      </c>
      <c r="H42" s="17">
        <v>0</v>
      </c>
      <c r="I42" s="17">
        <v>0</v>
      </c>
      <c r="AG42" s="19"/>
    </row>
    <row r="43" spans="1:33" s="18" customFormat="1" ht="68.25" customHeight="1">
      <c r="A43" s="12" t="s">
        <v>119</v>
      </c>
      <c r="B43" s="13">
        <v>4282869000127</v>
      </c>
      <c r="C43" s="14" t="s">
        <v>120</v>
      </c>
      <c r="D43" s="15" t="s">
        <v>13</v>
      </c>
      <c r="E43" s="16" t="s">
        <v>99</v>
      </c>
      <c r="F43" s="16" t="s">
        <v>121</v>
      </c>
      <c r="G43" s="17">
        <v>19571.57</v>
      </c>
      <c r="H43" s="17">
        <v>0</v>
      </c>
      <c r="I43" s="17">
        <v>0</v>
      </c>
      <c r="AG43" s="19"/>
    </row>
    <row r="44" spans="1:33" s="18" customFormat="1" ht="68.25" customHeight="1">
      <c r="A44" s="12" t="s">
        <v>122</v>
      </c>
      <c r="B44" s="13">
        <v>4533113000103</v>
      </c>
      <c r="C44" s="14" t="s">
        <v>123</v>
      </c>
      <c r="D44" s="15" t="s">
        <v>13</v>
      </c>
      <c r="E44" s="16" t="s">
        <v>99</v>
      </c>
      <c r="F44" s="16" t="s">
        <v>124</v>
      </c>
      <c r="G44" s="17">
        <v>53107.43</v>
      </c>
      <c r="H44" s="17">
        <v>0</v>
      </c>
      <c r="I44" s="17">
        <v>0</v>
      </c>
      <c r="AG44" s="19"/>
    </row>
    <row r="45" spans="1:33" s="18" customFormat="1" ht="68.25" customHeight="1">
      <c r="A45" s="12" t="s">
        <v>125</v>
      </c>
      <c r="B45" s="13">
        <v>4272670000118</v>
      </c>
      <c r="C45" s="14" t="s">
        <v>126</v>
      </c>
      <c r="D45" s="15" t="s">
        <v>13</v>
      </c>
      <c r="E45" s="16" t="s">
        <v>99</v>
      </c>
      <c r="F45" s="16" t="s">
        <v>127</v>
      </c>
      <c r="G45" s="17">
        <v>15841.7</v>
      </c>
      <c r="H45" s="17">
        <v>0</v>
      </c>
      <c r="I45" s="17">
        <v>0</v>
      </c>
      <c r="AG45" s="19"/>
    </row>
    <row r="46" spans="1:33" s="18" customFormat="1" ht="68.25" customHeight="1">
      <c r="A46" s="12" t="s">
        <v>128</v>
      </c>
      <c r="B46" s="13">
        <v>4426383000115</v>
      </c>
      <c r="C46" s="14" t="s">
        <v>129</v>
      </c>
      <c r="D46" s="15" t="s">
        <v>13</v>
      </c>
      <c r="E46" s="16" t="s">
        <v>99</v>
      </c>
      <c r="F46" s="16" t="s">
        <v>130</v>
      </c>
      <c r="G46" s="17">
        <v>27476.91</v>
      </c>
      <c r="H46" s="17">
        <v>0</v>
      </c>
      <c r="I46" s="17">
        <v>0</v>
      </c>
      <c r="AG46" s="19"/>
    </row>
    <row r="47" spans="1:33" s="18" customFormat="1" ht="68.25" customHeight="1">
      <c r="A47" s="12" t="s">
        <v>131</v>
      </c>
      <c r="B47" s="13">
        <v>4312369000190</v>
      </c>
      <c r="C47" s="14" t="s">
        <v>132</v>
      </c>
      <c r="D47" s="15" t="s">
        <v>13</v>
      </c>
      <c r="E47" s="16" t="s">
        <v>99</v>
      </c>
      <c r="F47" s="16" t="s">
        <v>133</v>
      </c>
      <c r="G47" s="17">
        <v>33950.74</v>
      </c>
      <c r="H47" s="17">
        <v>0</v>
      </c>
      <c r="I47" s="17">
        <v>0</v>
      </c>
      <c r="AG47" s="19"/>
    </row>
    <row r="48" spans="1:33" s="18" customFormat="1" ht="68.25" customHeight="1">
      <c r="A48" s="12" t="s">
        <v>134</v>
      </c>
      <c r="B48" s="13">
        <v>265674743</v>
      </c>
      <c r="C48" s="14" t="s">
        <v>135</v>
      </c>
      <c r="D48" s="15" t="s">
        <v>13</v>
      </c>
      <c r="E48" s="16" t="s">
        <v>99</v>
      </c>
      <c r="F48" s="16" t="s">
        <v>136</v>
      </c>
      <c r="G48" s="17">
        <v>1710.28</v>
      </c>
      <c r="H48" s="17">
        <v>0</v>
      </c>
      <c r="I48" s="17">
        <v>1710.28</v>
      </c>
      <c r="AG48" s="19"/>
    </row>
    <row r="49" spans="1:33" s="18" customFormat="1" ht="68.25" customHeight="1">
      <c r="A49" s="12" t="s">
        <v>137</v>
      </c>
      <c r="B49" s="13">
        <v>29979036001031</v>
      </c>
      <c r="C49" s="14" t="s">
        <v>138</v>
      </c>
      <c r="D49" s="15" t="s">
        <v>13</v>
      </c>
      <c r="E49" s="16" t="s">
        <v>99</v>
      </c>
      <c r="F49" s="16" t="s">
        <v>139</v>
      </c>
      <c r="G49" s="17">
        <v>579.28</v>
      </c>
      <c r="H49" s="17">
        <v>0</v>
      </c>
      <c r="I49" s="17">
        <v>579.28</v>
      </c>
      <c r="AG49" s="19"/>
    </row>
    <row r="50" spans="1:33" s="18" customFormat="1" ht="68.25" customHeight="1">
      <c r="A50" s="12" t="s">
        <v>140</v>
      </c>
      <c r="B50" s="13">
        <v>67393181000134</v>
      </c>
      <c r="C50" s="14" t="s">
        <v>141</v>
      </c>
      <c r="D50" s="15" t="s">
        <v>13</v>
      </c>
      <c r="E50" s="16" t="s">
        <v>43</v>
      </c>
      <c r="F50" s="16" t="s">
        <v>142</v>
      </c>
      <c r="G50" s="17">
        <v>16426.48</v>
      </c>
      <c r="H50" s="17">
        <v>0</v>
      </c>
      <c r="I50" s="17">
        <v>16426.48</v>
      </c>
      <c r="AG50" s="19"/>
    </row>
    <row r="51" spans="1:33" s="18" customFormat="1" ht="68.25" customHeight="1">
      <c r="A51" s="12" t="s">
        <v>143</v>
      </c>
      <c r="B51" s="13">
        <v>4406195000125</v>
      </c>
      <c r="C51" s="14" t="s">
        <v>144</v>
      </c>
      <c r="D51" s="15" t="s">
        <v>13</v>
      </c>
      <c r="E51" s="16" t="s">
        <v>99</v>
      </c>
      <c r="F51" s="16" t="s">
        <v>145</v>
      </c>
      <c r="G51" s="17">
        <v>205.2</v>
      </c>
      <c r="H51" s="17">
        <v>0</v>
      </c>
      <c r="I51" s="17">
        <v>205.2</v>
      </c>
      <c r="AG51" s="19"/>
    </row>
    <row r="52" spans="1:33" s="18" customFormat="1" ht="68.25" customHeight="1">
      <c r="A52" s="12" t="s">
        <v>143</v>
      </c>
      <c r="B52" s="13">
        <v>4406195000125</v>
      </c>
      <c r="C52" s="14" t="s">
        <v>146</v>
      </c>
      <c r="D52" s="15" t="s">
        <v>13</v>
      </c>
      <c r="E52" s="16" t="s">
        <v>99</v>
      </c>
      <c r="F52" s="16" t="s">
        <v>147</v>
      </c>
      <c r="G52" s="17">
        <v>227.23</v>
      </c>
      <c r="H52" s="17">
        <v>0</v>
      </c>
      <c r="I52" s="17">
        <v>227.23</v>
      </c>
      <c r="AG52" s="19"/>
    </row>
    <row r="53" spans="1:33" s="18" customFormat="1" ht="68.25" customHeight="1">
      <c r="A53" s="12" t="s">
        <v>148</v>
      </c>
      <c r="B53" s="13">
        <v>5610079000196</v>
      </c>
      <c r="C53" s="14" t="s">
        <v>149</v>
      </c>
      <c r="D53" s="15" t="s">
        <v>13</v>
      </c>
      <c r="E53" s="16" t="s">
        <v>99</v>
      </c>
      <c r="F53" s="16" t="s">
        <v>150</v>
      </c>
      <c r="G53" s="17">
        <v>1303.61</v>
      </c>
      <c r="H53" s="17">
        <v>0</v>
      </c>
      <c r="I53" s="17">
        <v>1303.61</v>
      </c>
      <c r="AG53" s="19"/>
    </row>
    <row r="54" spans="1:33" s="18" customFormat="1" ht="68.25" customHeight="1">
      <c r="A54" s="12" t="s">
        <v>151</v>
      </c>
      <c r="B54" s="13">
        <v>24483286000171</v>
      </c>
      <c r="C54" s="14" t="s">
        <v>152</v>
      </c>
      <c r="D54" s="15" t="s">
        <v>13</v>
      </c>
      <c r="E54" s="16" t="s">
        <v>43</v>
      </c>
      <c r="F54" s="16" t="s">
        <v>153</v>
      </c>
      <c r="G54" s="17">
        <v>2390</v>
      </c>
      <c r="H54" s="17">
        <v>0</v>
      </c>
      <c r="I54" s="17">
        <v>0</v>
      </c>
      <c r="AG54" s="19"/>
    </row>
    <row r="55" spans="1:33" s="18" customFormat="1" ht="68.25" customHeight="1">
      <c r="A55" s="12" t="s">
        <v>154</v>
      </c>
      <c r="B55" s="13">
        <v>4153748000185</v>
      </c>
      <c r="C55" s="14" t="s">
        <v>155</v>
      </c>
      <c r="D55" s="15" t="s">
        <v>13</v>
      </c>
      <c r="E55" s="16" t="s">
        <v>99</v>
      </c>
      <c r="F55" s="16" t="s">
        <v>156</v>
      </c>
      <c r="G55" s="17">
        <v>56718.18</v>
      </c>
      <c r="H55" s="17">
        <v>0</v>
      </c>
      <c r="I55" s="17">
        <v>56718.18</v>
      </c>
      <c r="AG55" s="19"/>
    </row>
    <row r="56" spans="1:33" s="18" customFormat="1" ht="68.25" customHeight="1">
      <c r="A56" s="12" t="s">
        <v>157</v>
      </c>
      <c r="B56" s="13">
        <v>71521755272</v>
      </c>
      <c r="C56" s="14" t="s">
        <v>135</v>
      </c>
      <c r="D56" s="15" t="s">
        <v>13</v>
      </c>
      <c r="E56" s="16" t="s">
        <v>99</v>
      </c>
      <c r="F56" s="16" t="s">
        <v>158</v>
      </c>
      <c r="G56" s="17">
        <v>1856.25</v>
      </c>
      <c r="H56" s="17">
        <v>0</v>
      </c>
      <c r="I56" s="17">
        <v>1856.25</v>
      </c>
      <c r="AG56" s="19"/>
    </row>
    <row r="57" spans="1:33" s="18" customFormat="1" ht="68.25" customHeight="1">
      <c r="A57" s="12" t="s">
        <v>159</v>
      </c>
      <c r="B57" s="13">
        <v>8964341686</v>
      </c>
      <c r="C57" s="14" t="s">
        <v>135</v>
      </c>
      <c r="D57" s="15" t="s">
        <v>13</v>
      </c>
      <c r="E57" s="16" t="s">
        <v>99</v>
      </c>
      <c r="F57" s="16" t="s">
        <v>160</v>
      </c>
      <c r="G57" s="17">
        <v>1856.25</v>
      </c>
      <c r="H57" s="17">
        <v>0</v>
      </c>
      <c r="I57" s="17">
        <v>1856.25</v>
      </c>
      <c r="AG57" s="19"/>
    </row>
    <row r="58" spans="1:33" s="18" customFormat="1" ht="68.25" customHeight="1">
      <c r="A58" s="12" t="s">
        <v>161</v>
      </c>
      <c r="B58" s="13">
        <v>89450132291</v>
      </c>
      <c r="C58" s="14" t="s">
        <v>135</v>
      </c>
      <c r="D58" s="15" t="s">
        <v>13</v>
      </c>
      <c r="E58" s="16" t="s">
        <v>99</v>
      </c>
      <c r="F58" s="16" t="s">
        <v>162</v>
      </c>
      <c r="G58" s="17">
        <v>6413.55</v>
      </c>
      <c r="H58" s="17">
        <v>0</v>
      </c>
      <c r="I58" s="17">
        <v>6413.55</v>
      </c>
      <c r="AG58" s="19"/>
    </row>
    <row r="59" spans="1:33" s="18" customFormat="1" ht="68.25" customHeight="1">
      <c r="A59" s="12" t="s">
        <v>163</v>
      </c>
      <c r="B59" s="13">
        <v>63123576272</v>
      </c>
      <c r="C59" s="14" t="s">
        <v>164</v>
      </c>
      <c r="D59" s="15" t="s">
        <v>13</v>
      </c>
      <c r="E59" s="16" t="s">
        <v>99</v>
      </c>
      <c r="F59" s="16" t="s">
        <v>165</v>
      </c>
      <c r="G59" s="17">
        <v>1200</v>
      </c>
      <c r="H59" s="17">
        <v>0</v>
      </c>
      <c r="I59" s="17">
        <v>1200</v>
      </c>
      <c r="AG59" s="19"/>
    </row>
    <row r="60" spans="1:33" s="18" customFormat="1" ht="68.25" customHeight="1">
      <c r="A60" s="12" t="s">
        <v>154</v>
      </c>
      <c r="B60" s="13">
        <v>4153748000185</v>
      </c>
      <c r="C60" s="14" t="s">
        <v>155</v>
      </c>
      <c r="D60" s="15" t="s">
        <v>13</v>
      </c>
      <c r="E60" s="16" t="s">
        <v>99</v>
      </c>
      <c r="F60" s="16" t="s">
        <v>166</v>
      </c>
      <c r="G60" s="17">
        <v>1106468.27</v>
      </c>
      <c r="H60" s="17">
        <v>0</v>
      </c>
      <c r="I60" s="17">
        <f>1106468.27-927.27</f>
        <v>1105541</v>
      </c>
      <c r="AG60" s="19"/>
    </row>
    <row r="61" spans="1:33" s="18" customFormat="1" ht="68.25" customHeight="1">
      <c r="A61" s="12" t="s">
        <v>154</v>
      </c>
      <c r="B61" s="13">
        <v>4153748000185</v>
      </c>
      <c r="C61" s="14" t="s">
        <v>167</v>
      </c>
      <c r="D61" s="15" t="s">
        <v>13</v>
      </c>
      <c r="E61" s="16" t="s">
        <v>99</v>
      </c>
      <c r="F61" s="16" t="s">
        <v>168</v>
      </c>
      <c r="G61" s="17">
        <v>9659.09</v>
      </c>
      <c r="H61" s="17">
        <v>0</v>
      </c>
      <c r="I61" s="17">
        <v>9659.09</v>
      </c>
      <c r="AG61" s="19"/>
    </row>
    <row r="62" spans="1:33" s="18" customFormat="1" ht="68.25" customHeight="1">
      <c r="A62" s="12" t="s">
        <v>163</v>
      </c>
      <c r="B62" s="13">
        <v>63123576272</v>
      </c>
      <c r="C62" s="14" t="s">
        <v>169</v>
      </c>
      <c r="D62" s="15" t="s">
        <v>13</v>
      </c>
      <c r="E62" s="16" t="s">
        <v>99</v>
      </c>
      <c r="F62" s="16" t="s">
        <v>170</v>
      </c>
      <c r="G62" s="17">
        <v>1710.28</v>
      </c>
      <c r="H62" s="17">
        <v>0</v>
      </c>
      <c r="I62" s="17">
        <v>1710.28</v>
      </c>
      <c r="AG62" s="19"/>
    </row>
    <row r="63" spans="1:33" s="18" customFormat="1" ht="68.25" customHeight="1">
      <c r="A63" s="12" t="s">
        <v>171</v>
      </c>
      <c r="B63" s="13">
        <v>34267336253</v>
      </c>
      <c r="C63" s="14" t="s">
        <v>135</v>
      </c>
      <c r="D63" s="15" t="s">
        <v>13</v>
      </c>
      <c r="E63" s="16" t="s">
        <v>99</v>
      </c>
      <c r="F63" s="16" t="s">
        <v>172</v>
      </c>
      <c r="G63" s="17">
        <v>2137.85</v>
      </c>
      <c r="H63" s="17">
        <v>0</v>
      </c>
      <c r="I63" s="17">
        <v>2137.85</v>
      </c>
      <c r="AG63" s="19"/>
    </row>
    <row r="64" spans="1:33" s="18" customFormat="1" ht="68.25" customHeight="1">
      <c r="A64" s="12" t="s">
        <v>173</v>
      </c>
      <c r="B64" s="13">
        <v>57144567268</v>
      </c>
      <c r="C64" s="14" t="s">
        <v>135</v>
      </c>
      <c r="D64" s="15" t="s">
        <v>13</v>
      </c>
      <c r="E64" s="16" t="s">
        <v>99</v>
      </c>
      <c r="F64" s="16" t="s">
        <v>174</v>
      </c>
      <c r="G64" s="17">
        <v>1282.71</v>
      </c>
      <c r="H64" s="17">
        <v>0</v>
      </c>
      <c r="I64" s="17">
        <v>1282.71</v>
      </c>
      <c r="AG64" s="19"/>
    </row>
    <row r="65" spans="1:33" s="18" customFormat="1" ht="68.25" customHeight="1">
      <c r="A65" s="12" t="s">
        <v>175</v>
      </c>
      <c r="B65" s="13">
        <v>7618522200</v>
      </c>
      <c r="C65" s="14" t="s">
        <v>135</v>
      </c>
      <c r="D65" s="15" t="s">
        <v>13</v>
      </c>
      <c r="E65" s="16" t="s">
        <v>99</v>
      </c>
      <c r="F65" s="16" t="s">
        <v>176</v>
      </c>
      <c r="G65" s="17">
        <v>427.52</v>
      </c>
      <c r="H65" s="17">
        <v>0</v>
      </c>
      <c r="I65" s="17">
        <v>427.52</v>
      </c>
      <c r="AG65" s="19"/>
    </row>
    <row r="66" spans="1:33" s="18" customFormat="1" ht="68.25" customHeight="1">
      <c r="A66" s="12" t="s">
        <v>177</v>
      </c>
      <c r="B66" s="13">
        <v>4277042000125</v>
      </c>
      <c r="C66" s="14" t="s">
        <v>178</v>
      </c>
      <c r="D66" s="15" t="s">
        <v>13</v>
      </c>
      <c r="E66" s="16" t="s">
        <v>14</v>
      </c>
      <c r="F66" s="16" t="s">
        <v>179</v>
      </c>
      <c r="G66" s="17">
        <v>20000000</v>
      </c>
      <c r="H66" s="17">
        <v>0</v>
      </c>
      <c r="I66" s="17">
        <v>20000000</v>
      </c>
      <c r="AG66" s="19"/>
    </row>
    <row r="67" spans="1:33" s="18" customFormat="1" ht="68.25" customHeight="1">
      <c r="A67" s="12" t="s">
        <v>180</v>
      </c>
      <c r="B67" s="13">
        <v>4628111000106</v>
      </c>
      <c r="C67" s="14" t="s">
        <v>181</v>
      </c>
      <c r="D67" s="15" t="s">
        <v>13</v>
      </c>
      <c r="E67" s="16" t="s">
        <v>99</v>
      </c>
      <c r="F67" s="16" t="s">
        <v>182</v>
      </c>
      <c r="G67" s="17">
        <v>22100.71</v>
      </c>
      <c r="H67" s="17">
        <v>0</v>
      </c>
      <c r="I67" s="17">
        <v>0</v>
      </c>
      <c r="AG67" s="19"/>
    </row>
    <row r="68" spans="1:33" s="18" customFormat="1" ht="68.25" customHeight="1">
      <c r="A68" s="12" t="s">
        <v>41</v>
      </c>
      <c r="B68" s="13">
        <v>2341467000120</v>
      </c>
      <c r="C68" s="14" t="s">
        <v>183</v>
      </c>
      <c r="D68" s="15" t="s">
        <v>21</v>
      </c>
      <c r="E68" s="16" t="s">
        <v>57</v>
      </c>
      <c r="F68" s="16" t="s">
        <v>184</v>
      </c>
      <c r="G68" s="17">
        <v>611330.5</v>
      </c>
      <c r="H68" s="17">
        <v>53552.65</v>
      </c>
      <c r="I68" s="17">
        <v>384390.66</v>
      </c>
      <c r="AG68" s="19"/>
    </row>
    <row r="69" spans="1:33" s="18" customFormat="1" ht="68.25" customHeight="1">
      <c r="A69" s="12" t="s">
        <v>38</v>
      </c>
      <c r="B69" s="13">
        <v>4407920000180</v>
      </c>
      <c r="C69" s="14" t="s">
        <v>185</v>
      </c>
      <c r="D69" s="15" t="s">
        <v>13</v>
      </c>
      <c r="E69" s="16" t="s">
        <v>14</v>
      </c>
      <c r="F69" s="16" t="s">
        <v>186</v>
      </c>
      <c r="G69" s="17">
        <v>108214.07</v>
      </c>
      <c r="H69" s="17">
        <v>9633.3</v>
      </c>
      <c r="I69" s="17">
        <f>57277.74+9633.3+9633.3</f>
        <v>76544.34</v>
      </c>
      <c r="AG69" s="19"/>
    </row>
    <row r="70" spans="1:33" s="18" customFormat="1" ht="68.25" customHeight="1">
      <c r="A70" s="12" t="s">
        <v>187</v>
      </c>
      <c r="B70" s="13" t="s">
        <v>188</v>
      </c>
      <c r="C70" s="14" t="s">
        <v>189</v>
      </c>
      <c r="D70" s="15" t="s">
        <v>13</v>
      </c>
      <c r="E70" s="16" t="s">
        <v>99</v>
      </c>
      <c r="F70" s="16" t="s">
        <v>190</v>
      </c>
      <c r="G70" s="17">
        <v>10000</v>
      </c>
      <c r="H70" s="17">
        <v>0</v>
      </c>
      <c r="I70" s="17">
        <f>1011.28+8988.72</f>
        <v>10000</v>
      </c>
      <c r="AG70" s="19"/>
    </row>
    <row r="71" spans="1:33" s="18" customFormat="1" ht="68.25" customHeight="1">
      <c r="A71" s="12" t="s">
        <v>187</v>
      </c>
      <c r="B71" s="13" t="s">
        <v>188</v>
      </c>
      <c r="C71" s="14" t="s">
        <v>189</v>
      </c>
      <c r="D71" s="15" t="s">
        <v>13</v>
      </c>
      <c r="E71" s="16" t="s">
        <v>99</v>
      </c>
      <c r="F71" s="16" t="s">
        <v>191</v>
      </c>
      <c r="G71" s="17">
        <v>7500</v>
      </c>
      <c r="H71" s="17">
        <v>0</v>
      </c>
      <c r="I71" s="17">
        <v>7500</v>
      </c>
      <c r="AG71" s="19"/>
    </row>
    <row r="72" spans="1:33" s="18" customFormat="1" ht="68.25" customHeight="1">
      <c r="A72" s="12" t="s">
        <v>187</v>
      </c>
      <c r="B72" s="13" t="s">
        <v>188</v>
      </c>
      <c r="C72" s="14" t="s">
        <v>192</v>
      </c>
      <c r="D72" s="15" t="s">
        <v>13</v>
      </c>
      <c r="E72" s="16" t="s">
        <v>99</v>
      </c>
      <c r="F72" s="16" t="s">
        <v>193</v>
      </c>
      <c r="G72" s="17">
        <v>46500</v>
      </c>
      <c r="H72" s="17">
        <v>0</v>
      </c>
      <c r="I72" s="17">
        <f>8772.81+32612.19</f>
        <v>41385</v>
      </c>
      <c r="AG72" s="19"/>
    </row>
    <row r="73" spans="1:33" s="18" customFormat="1" ht="68.25" customHeight="1">
      <c r="A73" s="12" t="s">
        <v>187</v>
      </c>
      <c r="B73" s="13" t="s">
        <v>188</v>
      </c>
      <c r="C73" s="14" t="s">
        <v>194</v>
      </c>
      <c r="D73" s="15" t="s">
        <v>13</v>
      </c>
      <c r="E73" s="16" t="s">
        <v>99</v>
      </c>
      <c r="F73" s="16" t="s">
        <v>195</v>
      </c>
      <c r="G73" s="17">
        <v>15500</v>
      </c>
      <c r="H73" s="17">
        <v>0</v>
      </c>
      <c r="I73" s="17">
        <f>3095.05+11320.99</f>
        <v>14416.04</v>
      </c>
      <c r="AG73" s="19"/>
    </row>
    <row r="74" spans="1:33" s="18" customFormat="1" ht="68.25" customHeight="1">
      <c r="A74" s="12" t="s">
        <v>187</v>
      </c>
      <c r="B74" s="13" t="s">
        <v>188</v>
      </c>
      <c r="C74" s="14" t="s">
        <v>196</v>
      </c>
      <c r="D74" s="15" t="s">
        <v>13</v>
      </c>
      <c r="E74" s="16" t="s">
        <v>99</v>
      </c>
      <c r="F74" s="16" t="s">
        <v>197</v>
      </c>
      <c r="G74" s="17">
        <v>738658.65</v>
      </c>
      <c r="H74" s="17">
        <v>0</v>
      </c>
      <c r="I74" s="17">
        <v>738658.65</v>
      </c>
      <c r="AG74" s="19"/>
    </row>
    <row r="75" spans="1:33" s="18" customFormat="1" ht="68.25" customHeight="1">
      <c r="A75" s="12" t="s">
        <v>187</v>
      </c>
      <c r="B75" s="13" t="s">
        <v>188</v>
      </c>
      <c r="C75" s="14" t="s">
        <v>196</v>
      </c>
      <c r="D75" s="15" t="s">
        <v>13</v>
      </c>
      <c r="E75" s="16" t="s">
        <v>99</v>
      </c>
      <c r="F75" s="16" t="s">
        <v>198</v>
      </c>
      <c r="G75" s="17">
        <v>30644.11</v>
      </c>
      <c r="H75" s="17">
        <v>0</v>
      </c>
      <c r="I75" s="17">
        <v>30644.11</v>
      </c>
      <c r="AG75" s="19"/>
    </row>
    <row r="76" spans="1:33" s="18" customFormat="1" ht="68.25" customHeight="1">
      <c r="A76" s="12" t="s">
        <v>187</v>
      </c>
      <c r="B76" s="13" t="s">
        <v>188</v>
      </c>
      <c r="C76" s="14" t="s">
        <v>196</v>
      </c>
      <c r="D76" s="15" t="s">
        <v>13</v>
      </c>
      <c r="E76" s="16" t="s">
        <v>99</v>
      </c>
      <c r="F76" s="16" t="s">
        <v>199</v>
      </c>
      <c r="G76" s="17">
        <v>3038.64</v>
      </c>
      <c r="H76" s="17">
        <v>0</v>
      </c>
      <c r="I76" s="17">
        <v>3038.64</v>
      </c>
      <c r="AG76" s="19"/>
    </row>
    <row r="77" spans="1:33" s="18" customFormat="1" ht="68.25" customHeight="1">
      <c r="A77" s="12" t="s">
        <v>187</v>
      </c>
      <c r="B77" s="13" t="s">
        <v>188</v>
      </c>
      <c r="C77" s="14" t="s">
        <v>200</v>
      </c>
      <c r="D77" s="15" t="s">
        <v>13</v>
      </c>
      <c r="E77" s="16" t="s">
        <v>99</v>
      </c>
      <c r="F77" s="16" t="s">
        <v>201</v>
      </c>
      <c r="G77" s="17">
        <v>422569.56</v>
      </c>
      <c r="H77" s="17">
        <v>0</v>
      </c>
      <c r="I77" s="17">
        <v>422569.56</v>
      </c>
      <c r="AG77" s="19"/>
    </row>
    <row r="78" spans="1:33" s="18" customFormat="1" ht="68.25" customHeight="1">
      <c r="A78" s="12" t="s">
        <v>187</v>
      </c>
      <c r="B78" s="13" t="s">
        <v>188</v>
      </c>
      <c r="C78" s="14" t="s">
        <v>200</v>
      </c>
      <c r="D78" s="15" t="s">
        <v>13</v>
      </c>
      <c r="E78" s="16" t="s">
        <v>99</v>
      </c>
      <c r="F78" s="16" t="s">
        <v>202</v>
      </c>
      <c r="G78" s="17">
        <v>3969.99</v>
      </c>
      <c r="H78" s="17">
        <v>0</v>
      </c>
      <c r="I78" s="17">
        <v>3969.99</v>
      </c>
      <c r="AG78" s="19"/>
    </row>
    <row r="79" spans="1:33" s="18" customFormat="1" ht="68.25" customHeight="1">
      <c r="A79" s="12" t="s">
        <v>187</v>
      </c>
      <c r="B79" s="13" t="s">
        <v>188</v>
      </c>
      <c r="C79" s="14" t="s">
        <v>200</v>
      </c>
      <c r="D79" s="15" t="s">
        <v>13</v>
      </c>
      <c r="E79" s="16" t="s">
        <v>99</v>
      </c>
      <c r="F79" s="16" t="s">
        <v>203</v>
      </c>
      <c r="G79" s="17">
        <v>74486.29</v>
      </c>
      <c r="H79" s="17">
        <v>0</v>
      </c>
      <c r="I79" s="17">
        <v>74486.29</v>
      </c>
      <c r="AG79" s="19"/>
    </row>
    <row r="80" spans="1:33" s="18" customFormat="1" ht="68.25" customHeight="1">
      <c r="A80" s="12" t="s">
        <v>187</v>
      </c>
      <c r="B80" s="13" t="s">
        <v>188</v>
      </c>
      <c r="C80" s="14" t="s">
        <v>200</v>
      </c>
      <c r="D80" s="15" t="s">
        <v>13</v>
      </c>
      <c r="E80" s="16" t="s">
        <v>99</v>
      </c>
      <c r="F80" s="16" t="s">
        <v>204</v>
      </c>
      <c r="G80" s="17">
        <v>2892.5</v>
      </c>
      <c r="H80" s="17">
        <v>0</v>
      </c>
      <c r="I80" s="17">
        <v>2892.5</v>
      </c>
      <c r="AG80" s="19"/>
    </row>
    <row r="81" spans="1:33" s="18" customFormat="1" ht="68.25" customHeight="1">
      <c r="A81" s="12" t="s">
        <v>205</v>
      </c>
      <c r="B81" s="13">
        <v>43638589234</v>
      </c>
      <c r="C81" s="14" t="s">
        <v>206</v>
      </c>
      <c r="D81" s="15" t="s">
        <v>13</v>
      </c>
      <c r="E81" s="16" t="s">
        <v>99</v>
      </c>
      <c r="F81" s="16" t="s">
        <v>207</v>
      </c>
      <c r="G81" s="17">
        <v>1000</v>
      </c>
      <c r="H81" s="17">
        <v>0</v>
      </c>
      <c r="I81" s="17">
        <v>1000</v>
      </c>
      <c r="AG81" s="19"/>
    </row>
    <row r="82" spans="1:33" s="18" customFormat="1" ht="68.25" customHeight="1">
      <c r="A82" s="12" t="s">
        <v>38</v>
      </c>
      <c r="B82" s="13">
        <v>4407920000180</v>
      </c>
      <c r="C82" s="14" t="s">
        <v>208</v>
      </c>
      <c r="D82" s="15" t="s">
        <v>13</v>
      </c>
      <c r="E82" s="16" t="s">
        <v>99</v>
      </c>
      <c r="F82" s="16" t="s">
        <v>209</v>
      </c>
      <c r="G82" s="17">
        <v>88.43</v>
      </c>
      <c r="H82" s="17">
        <v>0</v>
      </c>
      <c r="I82" s="17">
        <v>88.43</v>
      </c>
      <c r="AG82" s="19"/>
    </row>
    <row r="83" spans="1:33" s="18" customFormat="1" ht="68.25" customHeight="1">
      <c r="A83" s="12" t="s">
        <v>52</v>
      </c>
      <c r="B83" s="13">
        <v>33000118000179</v>
      </c>
      <c r="C83" s="14" t="s">
        <v>210</v>
      </c>
      <c r="D83" s="15" t="s">
        <v>13</v>
      </c>
      <c r="E83" s="16" t="s">
        <v>99</v>
      </c>
      <c r="F83" s="16" t="s">
        <v>211</v>
      </c>
      <c r="G83" s="17">
        <v>32.56</v>
      </c>
      <c r="H83" s="17">
        <v>0</v>
      </c>
      <c r="I83" s="17">
        <v>32.56</v>
      </c>
      <c r="AG83" s="19"/>
    </row>
    <row r="84" spans="1:33" s="18" customFormat="1" ht="68.25" customHeight="1">
      <c r="A84" s="12" t="s">
        <v>212</v>
      </c>
      <c r="B84" s="13">
        <v>23980958272</v>
      </c>
      <c r="C84" s="14" t="s">
        <v>213</v>
      </c>
      <c r="D84" s="15" t="s">
        <v>13</v>
      </c>
      <c r="E84" s="16" t="s">
        <v>99</v>
      </c>
      <c r="F84" s="16" t="s">
        <v>214</v>
      </c>
      <c r="G84" s="17">
        <v>1563.16</v>
      </c>
      <c r="H84" s="17">
        <v>0</v>
      </c>
      <c r="I84" s="17">
        <v>1563.16</v>
      </c>
      <c r="AG84" s="19"/>
    </row>
    <row r="85" spans="1:33" s="18" customFormat="1" ht="68.25" customHeight="1">
      <c r="A85" s="12" t="s">
        <v>215</v>
      </c>
      <c r="B85" s="13">
        <v>63813874249</v>
      </c>
      <c r="C85" s="14" t="s">
        <v>135</v>
      </c>
      <c r="D85" s="15" t="s">
        <v>13</v>
      </c>
      <c r="E85" s="16" t="s">
        <v>99</v>
      </c>
      <c r="F85" s="16" t="s">
        <v>216</v>
      </c>
      <c r="G85" s="17">
        <v>3420.56</v>
      </c>
      <c r="H85" s="17">
        <v>0</v>
      </c>
      <c r="I85" s="17">
        <v>3420.56</v>
      </c>
      <c r="AG85" s="19"/>
    </row>
    <row r="86" spans="1:33" s="18" customFormat="1" ht="68.25" customHeight="1">
      <c r="A86" s="12" t="s">
        <v>154</v>
      </c>
      <c r="B86" s="13">
        <v>4153748000185</v>
      </c>
      <c r="C86" s="14" t="s">
        <v>217</v>
      </c>
      <c r="D86" s="15" t="s">
        <v>13</v>
      </c>
      <c r="E86" s="16" t="s">
        <v>99</v>
      </c>
      <c r="F86" s="16" t="s">
        <v>218</v>
      </c>
      <c r="G86" s="17">
        <v>5718.18</v>
      </c>
      <c r="H86" s="17">
        <v>0</v>
      </c>
      <c r="I86" s="17">
        <v>5718.18</v>
      </c>
      <c r="AG86" s="19"/>
    </row>
    <row r="87" spans="1:33" s="18" customFormat="1" ht="68.25" customHeight="1">
      <c r="A87" s="12" t="s">
        <v>187</v>
      </c>
      <c r="B87" s="13" t="s">
        <v>188</v>
      </c>
      <c r="C87" s="14" t="s">
        <v>219</v>
      </c>
      <c r="D87" s="15" t="s">
        <v>13</v>
      </c>
      <c r="E87" s="16" t="s">
        <v>99</v>
      </c>
      <c r="F87" s="16" t="s">
        <v>220</v>
      </c>
      <c r="G87" s="17">
        <v>4729072.48</v>
      </c>
      <c r="H87" s="17">
        <v>0</v>
      </c>
      <c r="I87" s="17">
        <f>2695726.72+1048207.38+7927.2</f>
        <v>3751861.3000000003</v>
      </c>
      <c r="AG87" s="19"/>
    </row>
    <row r="88" spans="1:33" s="18" customFormat="1" ht="68.25" customHeight="1">
      <c r="A88" s="12" t="s">
        <v>187</v>
      </c>
      <c r="B88" s="13" t="s">
        <v>188</v>
      </c>
      <c r="C88" s="14" t="s">
        <v>219</v>
      </c>
      <c r="D88" s="15" t="s">
        <v>13</v>
      </c>
      <c r="E88" s="16" t="s">
        <v>99</v>
      </c>
      <c r="F88" s="16" t="s">
        <v>221</v>
      </c>
      <c r="G88" s="17">
        <v>1919967.6</v>
      </c>
      <c r="H88" s="17">
        <v>0</v>
      </c>
      <c r="I88" s="17">
        <v>1919967.6</v>
      </c>
      <c r="AG88" s="19"/>
    </row>
    <row r="89" spans="1:33" s="18" customFormat="1" ht="68.25" customHeight="1">
      <c r="A89" s="12" t="s">
        <v>187</v>
      </c>
      <c r="B89" s="13" t="s">
        <v>188</v>
      </c>
      <c r="C89" s="14" t="s">
        <v>219</v>
      </c>
      <c r="D89" s="15" t="s">
        <v>13</v>
      </c>
      <c r="E89" s="16" t="s">
        <v>99</v>
      </c>
      <c r="F89" s="16" t="s">
        <v>222</v>
      </c>
      <c r="G89" s="17">
        <v>2449250.23</v>
      </c>
      <c r="H89" s="17">
        <v>0</v>
      </c>
      <c r="I89" s="17">
        <v>2449250.23</v>
      </c>
      <c r="AG89" s="19"/>
    </row>
    <row r="90" spans="1:33" s="18" customFormat="1" ht="68.25" customHeight="1">
      <c r="A90" s="12" t="s">
        <v>187</v>
      </c>
      <c r="B90" s="13" t="s">
        <v>188</v>
      </c>
      <c r="C90" s="14" t="s">
        <v>219</v>
      </c>
      <c r="D90" s="15" t="s">
        <v>13</v>
      </c>
      <c r="E90" s="16" t="s">
        <v>99</v>
      </c>
      <c r="F90" s="16" t="s">
        <v>223</v>
      </c>
      <c r="G90" s="17">
        <v>1424514.4</v>
      </c>
      <c r="H90" s="17">
        <v>0</v>
      </c>
      <c r="I90" s="17">
        <v>1424514.4</v>
      </c>
      <c r="AG90" s="19"/>
    </row>
    <row r="91" spans="1:33" s="18" customFormat="1" ht="68.25" customHeight="1">
      <c r="A91" s="12" t="s">
        <v>187</v>
      </c>
      <c r="B91" s="13" t="s">
        <v>188</v>
      </c>
      <c r="C91" s="14" t="s">
        <v>219</v>
      </c>
      <c r="D91" s="15" t="s">
        <v>13</v>
      </c>
      <c r="E91" s="16" t="s">
        <v>99</v>
      </c>
      <c r="F91" s="16" t="s">
        <v>224</v>
      </c>
      <c r="G91" s="17">
        <v>715537.21</v>
      </c>
      <c r="H91" s="17">
        <v>0</v>
      </c>
      <c r="I91" s="17">
        <v>715537.21</v>
      </c>
      <c r="AG91" s="19"/>
    </row>
    <row r="92" spans="1:33" s="18" customFormat="1" ht="68.25" customHeight="1">
      <c r="A92" s="12" t="s">
        <v>187</v>
      </c>
      <c r="B92" s="13" t="s">
        <v>188</v>
      </c>
      <c r="C92" s="14" t="s">
        <v>219</v>
      </c>
      <c r="D92" s="15" t="s">
        <v>13</v>
      </c>
      <c r="E92" s="16" t="s">
        <v>99</v>
      </c>
      <c r="F92" s="16" t="s">
        <v>225</v>
      </c>
      <c r="G92" s="17">
        <v>694432.2</v>
      </c>
      <c r="H92" s="17">
        <v>0</v>
      </c>
      <c r="I92" s="17">
        <v>694432.2</v>
      </c>
      <c r="AG92" s="19"/>
    </row>
    <row r="93" spans="1:33" s="18" customFormat="1" ht="68.25" customHeight="1">
      <c r="A93" s="12" t="s">
        <v>187</v>
      </c>
      <c r="B93" s="13" t="s">
        <v>188</v>
      </c>
      <c r="C93" s="14" t="s">
        <v>219</v>
      </c>
      <c r="D93" s="15" t="s">
        <v>13</v>
      </c>
      <c r="E93" s="16" t="s">
        <v>99</v>
      </c>
      <c r="F93" s="16" t="s">
        <v>226</v>
      </c>
      <c r="G93" s="17">
        <v>235041.5</v>
      </c>
      <c r="H93" s="17">
        <v>0</v>
      </c>
      <c r="I93" s="17">
        <v>235041.5</v>
      </c>
      <c r="AG93" s="19"/>
    </row>
    <row r="94" spans="1:33" s="18" customFormat="1" ht="68.25" customHeight="1">
      <c r="A94" s="12" t="s">
        <v>187</v>
      </c>
      <c r="B94" s="13" t="s">
        <v>188</v>
      </c>
      <c r="C94" s="14" t="s">
        <v>219</v>
      </c>
      <c r="D94" s="15" t="s">
        <v>13</v>
      </c>
      <c r="E94" s="16" t="s">
        <v>99</v>
      </c>
      <c r="F94" s="16" t="s">
        <v>227</v>
      </c>
      <c r="G94" s="17">
        <v>153611</v>
      </c>
      <c r="H94" s="17">
        <v>0</v>
      </c>
      <c r="I94" s="17">
        <v>153611</v>
      </c>
      <c r="AG94" s="19"/>
    </row>
    <row r="95" spans="1:33" s="18" customFormat="1" ht="68.25" customHeight="1">
      <c r="A95" s="12" t="s">
        <v>187</v>
      </c>
      <c r="B95" s="13" t="s">
        <v>188</v>
      </c>
      <c r="C95" s="14" t="s">
        <v>219</v>
      </c>
      <c r="D95" s="15" t="s">
        <v>13</v>
      </c>
      <c r="E95" s="16" t="s">
        <v>99</v>
      </c>
      <c r="F95" s="16" t="s">
        <v>228</v>
      </c>
      <c r="G95" s="17">
        <v>95476</v>
      </c>
      <c r="H95" s="17">
        <v>0</v>
      </c>
      <c r="I95" s="17">
        <v>95476</v>
      </c>
      <c r="AG95" s="19"/>
    </row>
    <row r="96" spans="1:33" s="18" customFormat="1" ht="68.25" customHeight="1">
      <c r="A96" s="12" t="s">
        <v>187</v>
      </c>
      <c r="B96" s="13" t="s">
        <v>188</v>
      </c>
      <c r="C96" s="14" t="s">
        <v>219</v>
      </c>
      <c r="D96" s="15" t="s">
        <v>13</v>
      </c>
      <c r="E96" s="16" t="s">
        <v>99</v>
      </c>
      <c r="F96" s="16" t="s">
        <v>229</v>
      </c>
      <c r="G96" s="17">
        <v>62588.73</v>
      </c>
      <c r="H96" s="17">
        <v>0</v>
      </c>
      <c r="I96" s="17">
        <v>62588.73</v>
      </c>
      <c r="AG96" s="19"/>
    </row>
    <row r="97" spans="1:33" s="18" customFormat="1" ht="68.25" customHeight="1">
      <c r="A97" s="12" t="s">
        <v>187</v>
      </c>
      <c r="B97" s="13" t="s">
        <v>188</v>
      </c>
      <c r="C97" s="14" t="s">
        <v>219</v>
      </c>
      <c r="D97" s="15" t="s">
        <v>13</v>
      </c>
      <c r="E97" s="16" t="s">
        <v>99</v>
      </c>
      <c r="F97" s="16" t="s">
        <v>230</v>
      </c>
      <c r="G97" s="17">
        <v>25246.59</v>
      </c>
      <c r="H97" s="17">
        <v>0</v>
      </c>
      <c r="I97" s="17">
        <v>25246.59</v>
      </c>
      <c r="AG97" s="19"/>
    </row>
    <row r="98" spans="1:33" s="18" customFormat="1" ht="68.25" customHeight="1">
      <c r="A98" s="12" t="s">
        <v>187</v>
      </c>
      <c r="B98" s="13" t="s">
        <v>188</v>
      </c>
      <c r="C98" s="14" t="s">
        <v>219</v>
      </c>
      <c r="D98" s="15" t="s">
        <v>13</v>
      </c>
      <c r="E98" s="16" t="s">
        <v>99</v>
      </c>
      <c r="F98" s="16" t="s">
        <v>231</v>
      </c>
      <c r="G98" s="17">
        <v>17553.93</v>
      </c>
      <c r="H98" s="17">
        <v>0</v>
      </c>
      <c r="I98" s="17">
        <v>17553.93</v>
      </c>
      <c r="AG98" s="19"/>
    </row>
    <row r="99" spans="1:33" s="18" customFormat="1" ht="68.25" customHeight="1">
      <c r="A99" s="12" t="s">
        <v>187</v>
      </c>
      <c r="B99" s="13" t="s">
        <v>188</v>
      </c>
      <c r="C99" s="14" t="s">
        <v>219</v>
      </c>
      <c r="D99" s="15" t="s">
        <v>13</v>
      </c>
      <c r="E99" s="16" t="s">
        <v>99</v>
      </c>
      <c r="F99" s="16" t="s">
        <v>232</v>
      </c>
      <c r="G99" s="17">
        <v>7518.29</v>
      </c>
      <c r="H99" s="17">
        <v>0</v>
      </c>
      <c r="I99" s="17">
        <v>7518.29</v>
      </c>
      <c r="AG99" s="19"/>
    </row>
    <row r="100" spans="1:33" s="18" customFormat="1" ht="68.25" customHeight="1">
      <c r="A100" s="12" t="s">
        <v>187</v>
      </c>
      <c r="B100" s="13" t="s">
        <v>188</v>
      </c>
      <c r="C100" s="14" t="s">
        <v>219</v>
      </c>
      <c r="D100" s="15" t="s">
        <v>13</v>
      </c>
      <c r="E100" s="16" t="s">
        <v>99</v>
      </c>
      <c r="F100" s="16" t="s">
        <v>233</v>
      </c>
      <c r="G100" s="17">
        <v>1650</v>
      </c>
      <c r="H100" s="17">
        <v>0</v>
      </c>
      <c r="I100" s="17">
        <v>1650</v>
      </c>
      <c r="AG100" s="19"/>
    </row>
    <row r="101" spans="1:33" s="18" customFormat="1" ht="68.25" customHeight="1">
      <c r="A101" s="12" t="s">
        <v>187</v>
      </c>
      <c r="B101" s="13" t="s">
        <v>188</v>
      </c>
      <c r="C101" s="14" t="s">
        <v>219</v>
      </c>
      <c r="D101" s="15" t="s">
        <v>13</v>
      </c>
      <c r="E101" s="16" t="s">
        <v>99</v>
      </c>
      <c r="F101" s="16" t="s">
        <v>234</v>
      </c>
      <c r="G101" s="17">
        <v>1369.27</v>
      </c>
      <c r="H101" s="17">
        <v>0</v>
      </c>
      <c r="I101" s="17">
        <v>1369.27</v>
      </c>
      <c r="AG101" s="19"/>
    </row>
    <row r="102" spans="1:33" s="18" customFormat="1" ht="68.25" customHeight="1">
      <c r="A102" s="12" t="s">
        <v>137</v>
      </c>
      <c r="B102" s="13">
        <v>29979036001031</v>
      </c>
      <c r="C102" s="14" t="s">
        <v>235</v>
      </c>
      <c r="D102" s="15" t="s">
        <v>13</v>
      </c>
      <c r="E102" s="16" t="s">
        <v>99</v>
      </c>
      <c r="F102" s="16" t="s">
        <v>236</v>
      </c>
      <c r="G102" s="17">
        <v>81339.38</v>
      </c>
      <c r="H102" s="17">
        <v>0</v>
      </c>
      <c r="I102" s="17">
        <v>81339.38</v>
      </c>
      <c r="AG102" s="19"/>
    </row>
    <row r="103" spans="1:33" s="18" customFormat="1" ht="68.25" customHeight="1">
      <c r="A103" s="12" t="s">
        <v>137</v>
      </c>
      <c r="B103" s="13">
        <v>29979036001031</v>
      </c>
      <c r="C103" s="14" t="s">
        <v>235</v>
      </c>
      <c r="D103" s="15" t="s">
        <v>13</v>
      </c>
      <c r="E103" s="16" t="s">
        <v>99</v>
      </c>
      <c r="F103" s="16" t="s">
        <v>237</v>
      </c>
      <c r="G103" s="17">
        <v>258.13</v>
      </c>
      <c r="H103" s="17">
        <v>0</v>
      </c>
      <c r="I103" s="17">
        <v>258.13</v>
      </c>
      <c r="AG103" s="19"/>
    </row>
    <row r="104" spans="1:33" s="18" customFormat="1" ht="68.25" customHeight="1">
      <c r="A104" s="12" t="s">
        <v>187</v>
      </c>
      <c r="B104" s="13" t="s">
        <v>188</v>
      </c>
      <c r="C104" s="14" t="s">
        <v>219</v>
      </c>
      <c r="D104" s="15" t="s">
        <v>13</v>
      </c>
      <c r="E104" s="16" t="s">
        <v>99</v>
      </c>
      <c r="F104" s="16" t="s">
        <v>238</v>
      </c>
      <c r="G104" s="17">
        <v>785098.22</v>
      </c>
      <c r="H104" s="17">
        <v>0</v>
      </c>
      <c r="I104" s="17">
        <f>254545.13+439757.56</f>
        <v>694302.69</v>
      </c>
      <c r="AG104" s="19"/>
    </row>
    <row r="105" spans="1:33" s="18" customFormat="1" ht="68.25" customHeight="1">
      <c r="A105" s="12" t="s">
        <v>187</v>
      </c>
      <c r="B105" s="13" t="s">
        <v>188</v>
      </c>
      <c r="C105" s="14" t="s">
        <v>219</v>
      </c>
      <c r="D105" s="15" t="s">
        <v>13</v>
      </c>
      <c r="E105" s="16" t="s">
        <v>99</v>
      </c>
      <c r="F105" s="16" t="s">
        <v>239</v>
      </c>
      <c r="G105" s="17">
        <v>123860.68</v>
      </c>
      <c r="H105" s="17">
        <v>0</v>
      </c>
      <c r="I105" s="17">
        <v>123860.68</v>
      </c>
      <c r="AG105" s="19"/>
    </row>
    <row r="106" spans="1:33" s="18" customFormat="1" ht="68.25" customHeight="1">
      <c r="A106" s="12" t="s">
        <v>187</v>
      </c>
      <c r="B106" s="13" t="s">
        <v>188</v>
      </c>
      <c r="C106" s="14" t="s">
        <v>219</v>
      </c>
      <c r="D106" s="15" t="s">
        <v>13</v>
      </c>
      <c r="E106" s="16" t="s">
        <v>99</v>
      </c>
      <c r="F106" s="16" t="s">
        <v>240</v>
      </c>
      <c r="G106" s="17">
        <v>50865.47</v>
      </c>
      <c r="H106" s="17">
        <v>0</v>
      </c>
      <c r="I106" s="17">
        <v>50865.47</v>
      </c>
      <c r="AG106" s="19"/>
    </row>
    <row r="107" spans="1:33" s="18" customFormat="1" ht="68.25" customHeight="1">
      <c r="A107" s="12" t="s">
        <v>187</v>
      </c>
      <c r="B107" s="13" t="s">
        <v>188</v>
      </c>
      <c r="C107" s="14" t="s">
        <v>219</v>
      </c>
      <c r="D107" s="15" t="s">
        <v>13</v>
      </c>
      <c r="E107" s="16" t="s">
        <v>99</v>
      </c>
      <c r="F107" s="16" t="s">
        <v>241</v>
      </c>
      <c r="G107" s="17">
        <v>47085.65</v>
      </c>
      <c r="H107" s="17">
        <v>0</v>
      </c>
      <c r="I107" s="17">
        <v>47085.65</v>
      </c>
      <c r="AG107" s="19"/>
    </row>
    <row r="108" spans="1:33" s="18" customFormat="1" ht="68.25" customHeight="1">
      <c r="A108" s="12" t="s">
        <v>187</v>
      </c>
      <c r="B108" s="13" t="s">
        <v>188</v>
      </c>
      <c r="C108" s="14" t="s">
        <v>219</v>
      </c>
      <c r="D108" s="15" t="s">
        <v>13</v>
      </c>
      <c r="E108" s="16" t="s">
        <v>99</v>
      </c>
      <c r="F108" s="16" t="s">
        <v>242</v>
      </c>
      <c r="G108" s="17">
        <v>33205.73</v>
      </c>
      <c r="H108" s="17">
        <v>0</v>
      </c>
      <c r="I108" s="17">
        <v>33205.73</v>
      </c>
      <c r="AG108" s="19"/>
    </row>
    <row r="109" spans="1:33" s="18" customFormat="1" ht="68.25" customHeight="1">
      <c r="A109" s="12" t="s">
        <v>187</v>
      </c>
      <c r="B109" s="13" t="s">
        <v>188</v>
      </c>
      <c r="C109" s="14" t="s">
        <v>219</v>
      </c>
      <c r="D109" s="15" t="s">
        <v>13</v>
      </c>
      <c r="E109" s="16" t="s">
        <v>99</v>
      </c>
      <c r="F109" s="16" t="s">
        <v>243</v>
      </c>
      <c r="G109" s="17">
        <v>24828.23</v>
      </c>
      <c r="H109" s="17">
        <v>0</v>
      </c>
      <c r="I109" s="17">
        <v>24828.23</v>
      </c>
      <c r="AG109" s="19"/>
    </row>
    <row r="110" spans="1:33" s="18" customFormat="1" ht="68.25" customHeight="1">
      <c r="A110" s="12" t="s">
        <v>187</v>
      </c>
      <c r="B110" s="13" t="s">
        <v>188</v>
      </c>
      <c r="C110" s="14" t="s">
        <v>219</v>
      </c>
      <c r="D110" s="15" t="s">
        <v>13</v>
      </c>
      <c r="E110" s="16" t="s">
        <v>99</v>
      </c>
      <c r="F110" s="16" t="s">
        <v>244</v>
      </c>
      <c r="G110" s="17">
        <v>18804.57</v>
      </c>
      <c r="H110" s="17">
        <v>0</v>
      </c>
      <c r="I110" s="17">
        <v>18804.57</v>
      </c>
      <c r="AG110" s="19"/>
    </row>
    <row r="111" spans="1:33" s="18" customFormat="1" ht="68.25" customHeight="1">
      <c r="A111" s="12" t="s">
        <v>187</v>
      </c>
      <c r="B111" s="13" t="s">
        <v>188</v>
      </c>
      <c r="C111" s="14" t="s">
        <v>219</v>
      </c>
      <c r="D111" s="15" t="s">
        <v>13</v>
      </c>
      <c r="E111" s="16" t="s">
        <v>99</v>
      </c>
      <c r="F111" s="16" t="s">
        <v>245</v>
      </c>
      <c r="G111" s="17">
        <v>10816.35</v>
      </c>
      <c r="H111" s="17">
        <v>0</v>
      </c>
      <c r="I111" s="17">
        <v>10816.35</v>
      </c>
      <c r="AG111" s="19"/>
    </row>
    <row r="112" spans="1:33" s="18" customFormat="1" ht="68.25" customHeight="1">
      <c r="A112" s="12" t="s">
        <v>187</v>
      </c>
      <c r="B112" s="13" t="s">
        <v>188</v>
      </c>
      <c r="C112" s="14" t="s">
        <v>219</v>
      </c>
      <c r="D112" s="15" t="s">
        <v>13</v>
      </c>
      <c r="E112" s="16" t="s">
        <v>99</v>
      </c>
      <c r="F112" s="16" t="s">
        <v>246</v>
      </c>
      <c r="G112" s="17">
        <v>6136.87</v>
      </c>
      <c r="H112" s="17">
        <v>0</v>
      </c>
      <c r="I112" s="17">
        <v>6136.87</v>
      </c>
      <c r="AG112" s="19"/>
    </row>
    <row r="113" spans="1:33" s="18" customFormat="1" ht="68.25" customHeight="1">
      <c r="A113" s="12" t="s">
        <v>187</v>
      </c>
      <c r="B113" s="13" t="s">
        <v>188</v>
      </c>
      <c r="C113" s="14" t="s">
        <v>219</v>
      </c>
      <c r="D113" s="15" t="s">
        <v>13</v>
      </c>
      <c r="E113" s="16" t="s">
        <v>99</v>
      </c>
      <c r="F113" s="16" t="s">
        <v>247</v>
      </c>
      <c r="G113" s="17">
        <v>5978.7</v>
      </c>
      <c r="H113" s="17">
        <v>0</v>
      </c>
      <c r="I113" s="17">
        <v>5978.7</v>
      </c>
      <c r="AG113" s="19"/>
    </row>
    <row r="114" spans="1:33" s="18" customFormat="1" ht="68.25" customHeight="1">
      <c r="A114" s="12" t="s">
        <v>187</v>
      </c>
      <c r="B114" s="13" t="s">
        <v>188</v>
      </c>
      <c r="C114" s="14" t="s">
        <v>219</v>
      </c>
      <c r="D114" s="15" t="s">
        <v>13</v>
      </c>
      <c r="E114" s="16" t="s">
        <v>99</v>
      </c>
      <c r="F114" s="16" t="s">
        <v>248</v>
      </c>
      <c r="G114" s="17">
        <v>3697.08</v>
      </c>
      <c r="H114" s="17">
        <v>0</v>
      </c>
      <c r="I114" s="17">
        <v>3697.08</v>
      </c>
      <c r="AG114" s="19"/>
    </row>
    <row r="115" spans="1:33" s="18" customFormat="1" ht="68.25" customHeight="1">
      <c r="A115" s="12" t="s">
        <v>187</v>
      </c>
      <c r="B115" s="13" t="s">
        <v>188</v>
      </c>
      <c r="C115" s="14" t="s">
        <v>219</v>
      </c>
      <c r="D115" s="15" t="s">
        <v>13</v>
      </c>
      <c r="E115" s="16" t="s">
        <v>99</v>
      </c>
      <c r="F115" s="16" t="s">
        <v>249</v>
      </c>
      <c r="G115" s="17">
        <v>2247.81</v>
      </c>
      <c r="H115" s="17">
        <v>0</v>
      </c>
      <c r="I115" s="17">
        <v>2247.81</v>
      </c>
      <c r="AG115" s="19"/>
    </row>
    <row r="116" spans="1:33" s="18" customFormat="1" ht="68.25" customHeight="1">
      <c r="A116" s="12" t="s">
        <v>187</v>
      </c>
      <c r="B116" s="13" t="s">
        <v>188</v>
      </c>
      <c r="C116" s="14" t="s">
        <v>219</v>
      </c>
      <c r="D116" s="15" t="s">
        <v>13</v>
      </c>
      <c r="E116" s="16" t="s">
        <v>99</v>
      </c>
      <c r="F116" s="16" t="s">
        <v>250</v>
      </c>
      <c r="G116" s="17">
        <v>2167.28</v>
      </c>
      <c r="H116" s="17">
        <v>0</v>
      </c>
      <c r="I116" s="17">
        <v>2167.28</v>
      </c>
      <c r="AG116" s="19"/>
    </row>
    <row r="117" spans="1:33" s="18" customFormat="1" ht="68.25" customHeight="1">
      <c r="A117" s="12" t="s">
        <v>187</v>
      </c>
      <c r="B117" s="13" t="s">
        <v>188</v>
      </c>
      <c r="C117" s="14" t="s">
        <v>219</v>
      </c>
      <c r="D117" s="15" t="s">
        <v>13</v>
      </c>
      <c r="E117" s="16" t="s">
        <v>99</v>
      </c>
      <c r="F117" s="16" t="s">
        <v>251</v>
      </c>
      <c r="G117" s="17">
        <v>1999.62</v>
      </c>
      <c r="H117" s="17">
        <v>0</v>
      </c>
      <c r="I117" s="17">
        <v>1999.62</v>
      </c>
      <c r="AG117" s="19"/>
    </row>
    <row r="118" spans="1:33" s="18" customFormat="1" ht="68.25" customHeight="1">
      <c r="A118" s="12" t="s">
        <v>187</v>
      </c>
      <c r="B118" s="13" t="s">
        <v>188</v>
      </c>
      <c r="C118" s="14" t="s">
        <v>219</v>
      </c>
      <c r="D118" s="15" t="s">
        <v>13</v>
      </c>
      <c r="E118" s="16" t="s">
        <v>99</v>
      </c>
      <c r="F118" s="16" t="s">
        <v>252</v>
      </c>
      <c r="G118" s="17">
        <v>225.78</v>
      </c>
      <c r="H118" s="17">
        <v>0</v>
      </c>
      <c r="I118" s="17">
        <v>225.78</v>
      </c>
      <c r="AG118" s="19"/>
    </row>
    <row r="119" spans="1:33" s="18" customFormat="1" ht="68.25" customHeight="1">
      <c r="A119" s="12" t="s">
        <v>137</v>
      </c>
      <c r="B119" s="13">
        <v>29979036001031</v>
      </c>
      <c r="C119" s="14" t="s">
        <v>235</v>
      </c>
      <c r="D119" s="15" t="s">
        <v>13</v>
      </c>
      <c r="E119" s="16" t="s">
        <v>99</v>
      </c>
      <c r="F119" s="16" t="s">
        <v>253</v>
      </c>
      <c r="G119" s="17">
        <v>15304.67</v>
      </c>
      <c r="H119" s="17">
        <v>0</v>
      </c>
      <c r="I119" s="17">
        <v>15304.67</v>
      </c>
      <c r="AG119" s="19"/>
    </row>
    <row r="120" spans="1:33" s="18" customFormat="1" ht="68.25" customHeight="1">
      <c r="A120" s="12" t="s">
        <v>187</v>
      </c>
      <c r="B120" s="13" t="s">
        <v>188</v>
      </c>
      <c r="C120" s="14" t="s">
        <v>254</v>
      </c>
      <c r="D120" s="15" t="s">
        <v>13</v>
      </c>
      <c r="E120" s="16" t="s">
        <v>99</v>
      </c>
      <c r="F120" s="16" t="s">
        <v>255</v>
      </c>
      <c r="G120" s="17">
        <v>1980778.68</v>
      </c>
      <c r="H120" s="17">
        <v>0</v>
      </c>
      <c r="I120" s="17">
        <f>283946.05+1530856.74+863.13</f>
        <v>1815665.92</v>
      </c>
      <c r="AG120" s="19"/>
    </row>
    <row r="121" spans="1:33" s="18" customFormat="1" ht="68.25" customHeight="1">
      <c r="A121" s="12" t="s">
        <v>187</v>
      </c>
      <c r="B121" s="13" t="s">
        <v>188</v>
      </c>
      <c r="C121" s="14" t="s">
        <v>254</v>
      </c>
      <c r="D121" s="15" t="s">
        <v>13</v>
      </c>
      <c r="E121" s="16" t="s">
        <v>99</v>
      </c>
      <c r="F121" s="16" t="s">
        <v>256</v>
      </c>
      <c r="G121" s="17">
        <v>128605.69</v>
      </c>
      <c r="H121" s="17">
        <v>0</v>
      </c>
      <c r="I121" s="17">
        <v>128605.69</v>
      </c>
      <c r="AG121" s="19"/>
    </row>
    <row r="122" spans="1:33" s="18" customFormat="1" ht="68.25" customHeight="1">
      <c r="A122" s="12" t="s">
        <v>187</v>
      </c>
      <c r="B122" s="13" t="s">
        <v>188</v>
      </c>
      <c r="C122" s="14" t="s">
        <v>254</v>
      </c>
      <c r="D122" s="15" t="s">
        <v>13</v>
      </c>
      <c r="E122" s="16" t="s">
        <v>99</v>
      </c>
      <c r="F122" s="16" t="s">
        <v>257</v>
      </c>
      <c r="G122" s="17">
        <v>15931.97</v>
      </c>
      <c r="H122" s="17">
        <v>0</v>
      </c>
      <c r="I122" s="17">
        <v>15931.97</v>
      </c>
      <c r="AG122" s="19"/>
    </row>
    <row r="123" spans="1:33" s="18" customFormat="1" ht="68.25" customHeight="1">
      <c r="A123" s="12" t="s">
        <v>187</v>
      </c>
      <c r="B123" s="13" t="s">
        <v>188</v>
      </c>
      <c r="C123" s="14" t="s">
        <v>189</v>
      </c>
      <c r="D123" s="15" t="s">
        <v>13</v>
      </c>
      <c r="E123" s="16" t="s">
        <v>99</v>
      </c>
      <c r="F123" s="16" t="s">
        <v>258</v>
      </c>
      <c r="G123" s="17">
        <v>1082847.71</v>
      </c>
      <c r="H123" s="17">
        <v>0</v>
      </c>
      <c r="I123" s="17">
        <f>167371.4+692499.98</f>
        <v>859871.38</v>
      </c>
      <c r="AG123" s="19"/>
    </row>
    <row r="124" spans="1:33" s="18" customFormat="1" ht="68.25" customHeight="1">
      <c r="A124" s="12" t="s">
        <v>187</v>
      </c>
      <c r="B124" s="13" t="s">
        <v>188</v>
      </c>
      <c r="C124" s="14" t="s">
        <v>254</v>
      </c>
      <c r="D124" s="15" t="s">
        <v>13</v>
      </c>
      <c r="E124" s="16" t="s">
        <v>99</v>
      </c>
      <c r="F124" s="16" t="s">
        <v>259</v>
      </c>
      <c r="G124" s="17">
        <v>92994</v>
      </c>
      <c r="H124" s="17">
        <v>0</v>
      </c>
      <c r="I124" s="17">
        <v>92994</v>
      </c>
      <c r="AG124" s="19"/>
    </row>
    <row r="125" spans="1:33" s="18" customFormat="1" ht="68.25" customHeight="1">
      <c r="A125" s="12" t="s">
        <v>187</v>
      </c>
      <c r="B125" s="13" t="s">
        <v>188</v>
      </c>
      <c r="C125" s="14" t="s">
        <v>260</v>
      </c>
      <c r="D125" s="15" t="s">
        <v>13</v>
      </c>
      <c r="E125" s="16" t="s">
        <v>99</v>
      </c>
      <c r="F125" s="16" t="s">
        <v>261</v>
      </c>
      <c r="G125" s="17">
        <v>1090690.32</v>
      </c>
      <c r="H125" s="17">
        <v>0</v>
      </c>
      <c r="I125" s="17">
        <f>154521.33+805158.99</f>
        <v>959680.32</v>
      </c>
      <c r="AG125" s="19"/>
    </row>
    <row r="126" spans="1:33" s="18" customFormat="1" ht="68.25" customHeight="1">
      <c r="A126" s="12" t="s">
        <v>187</v>
      </c>
      <c r="B126" s="13" t="s">
        <v>188</v>
      </c>
      <c r="C126" s="14" t="s">
        <v>194</v>
      </c>
      <c r="D126" s="15" t="s">
        <v>13</v>
      </c>
      <c r="E126" s="16" t="s">
        <v>99</v>
      </c>
      <c r="F126" s="16" t="s">
        <v>262</v>
      </c>
      <c r="G126" s="17">
        <v>196587.75</v>
      </c>
      <c r="H126" s="17">
        <v>0</v>
      </c>
      <c r="I126" s="17">
        <f>33325.94+120698.51</f>
        <v>154024.45</v>
      </c>
      <c r="AG126" s="19"/>
    </row>
    <row r="127" spans="1:33" s="18" customFormat="1" ht="68.25" customHeight="1">
      <c r="A127" s="12" t="s">
        <v>187</v>
      </c>
      <c r="B127" s="13" t="s">
        <v>188</v>
      </c>
      <c r="C127" s="14" t="s">
        <v>194</v>
      </c>
      <c r="D127" s="15" t="s">
        <v>13</v>
      </c>
      <c r="E127" s="16" t="s">
        <v>99</v>
      </c>
      <c r="F127" s="16" t="s">
        <v>263</v>
      </c>
      <c r="G127" s="17">
        <v>28797.17</v>
      </c>
      <c r="H127" s="17">
        <v>0</v>
      </c>
      <c r="I127" s="17">
        <v>28797.17</v>
      </c>
      <c r="AG127" s="19"/>
    </row>
    <row r="128" spans="1:33" s="18" customFormat="1" ht="68.25" customHeight="1">
      <c r="A128" s="12" t="s">
        <v>187</v>
      </c>
      <c r="B128" s="13" t="s">
        <v>188</v>
      </c>
      <c r="C128" s="14" t="s">
        <v>260</v>
      </c>
      <c r="D128" s="15" t="s">
        <v>13</v>
      </c>
      <c r="E128" s="16" t="s">
        <v>99</v>
      </c>
      <c r="F128" s="16" t="s">
        <v>264</v>
      </c>
      <c r="G128" s="17">
        <v>2071.55</v>
      </c>
      <c r="H128" s="17">
        <v>0</v>
      </c>
      <c r="I128" s="17">
        <f>683.61+1387.94</f>
        <v>2071.55</v>
      </c>
      <c r="AG128" s="19"/>
    </row>
    <row r="129" spans="1:33" s="18" customFormat="1" ht="68.25" customHeight="1">
      <c r="A129" s="12" t="s">
        <v>187</v>
      </c>
      <c r="B129" s="13" t="s">
        <v>188</v>
      </c>
      <c r="C129" s="14" t="s">
        <v>254</v>
      </c>
      <c r="D129" s="15" t="s">
        <v>13</v>
      </c>
      <c r="E129" s="16" t="s">
        <v>99</v>
      </c>
      <c r="F129" s="16" t="s">
        <v>265</v>
      </c>
      <c r="G129" s="17">
        <v>414.31</v>
      </c>
      <c r="H129" s="17">
        <v>0</v>
      </c>
      <c r="I129" s="17">
        <v>414.31</v>
      </c>
      <c r="AG129" s="19"/>
    </row>
    <row r="130" spans="1:33" s="18" customFormat="1" ht="68.25" customHeight="1">
      <c r="A130" s="12" t="s">
        <v>187</v>
      </c>
      <c r="B130" s="13" t="s">
        <v>188</v>
      </c>
      <c r="C130" s="14" t="s">
        <v>192</v>
      </c>
      <c r="D130" s="15" t="s">
        <v>13</v>
      </c>
      <c r="E130" s="16" t="s">
        <v>99</v>
      </c>
      <c r="F130" s="16" t="s">
        <v>266</v>
      </c>
      <c r="G130" s="17">
        <v>998299.7</v>
      </c>
      <c r="H130" s="17">
        <v>0</v>
      </c>
      <c r="I130" s="17">
        <f>255366.88+623074.63+9456.48</f>
        <v>887897.99</v>
      </c>
      <c r="AG130" s="19"/>
    </row>
    <row r="131" spans="1:33" s="18" customFormat="1" ht="68.25" customHeight="1">
      <c r="A131" s="12" t="s">
        <v>187</v>
      </c>
      <c r="B131" s="13" t="s">
        <v>188</v>
      </c>
      <c r="C131" s="14" t="s">
        <v>219</v>
      </c>
      <c r="D131" s="15" t="s">
        <v>13</v>
      </c>
      <c r="E131" s="16" t="s">
        <v>99</v>
      </c>
      <c r="F131" s="16" t="s">
        <v>267</v>
      </c>
      <c r="G131" s="17">
        <v>645391.91</v>
      </c>
      <c r="H131" s="17">
        <v>0</v>
      </c>
      <c r="I131" s="17">
        <v>645391.91</v>
      </c>
      <c r="AG131" s="19"/>
    </row>
    <row r="132" spans="1:33" s="18" customFormat="1" ht="68.25" customHeight="1">
      <c r="A132" s="12" t="s">
        <v>187</v>
      </c>
      <c r="B132" s="13" t="s">
        <v>188</v>
      </c>
      <c r="C132" s="14" t="s">
        <v>219</v>
      </c>
      <c r="D132" s="15" t="s">
        <v>13</v>
      </c>
      <c r="E132" s="16" t="s">
        <v>99</v>
      </c>
      <c r="F132" s="16" t="s">
        <v>268</v>
      </c>
      <c r="G132" s="17">
        <v>253863.35</v>
      </c>
      <c r="H132" s="17">
        <v>0</v>
      </c>
      <c r="I132" s="17">
        <v>253863.35</v>
      </c>
      <c r="AG132" s="19"/>
    </row>
    <row r="133" spans="1:33" s="18" customFormat="1" ht="68.25" customHeight="1">
      <c r="A133" s="12" t="s">
        <v>187</v>
      </c>
      <c r="B133" s="13" t="s">
        <v>188</v>
      </c>
      <c r="C133" s="14" t="s">
        <v>219</v>
      </c>
      <c r="D133" s="15" t="s">
        <v>13</v>
      </c>
      <c r="E133" s="16" t="s">
        <v>99</v>
      </c>
      <c r="F133" s="16" t="s">
        <v>269</v>
      </c>
      <c r="G133" s="17">
        <v>21170.92</v>
      </c>
      <c r="H133" s="17">
        <v>0</v>
      </c>
      <c r="I133" s="17">
        <v>21170.92</v>
      </c>
      <c r="AG133" s="19"/>
    </row>
    <row r="134" spans="1:33" s="18" customFormat="1" ht="68.25" customHeight="1">
      <c r="A134" s="12" t="s">
        <v>187</v>
      </c>
      <c r="B134" s="13" t="s">
        <v>188</v>
      </c>
      <c r="C134" s="14" t="s">
        <v>219</v>
      </c>
      <c r="D134" s="15" t="s">
        <v>13</v>
      </c>
      <c r="E134" s="16" t="s">
        <v>99</v>
      </c>
      <c r="F134" s="16" t="s">
        <v>270</v>
      </c>
      <c r="G134" s="17">
        <v>13825.64</v>
      </c>
      <c r="H134" s="17">
        <v>0</v>
      </c>
      <c r="I134" s="17">
        <v>13825.64</v>
      </c>
      <c r="AG134" s="19"/>
    </row>
    <row r="135" spans="1:33" s="18" customFormat="1" ht="68.25" customHeight="1">
      <c r="A135" s="12" t="s">
        <v>187</v>
      </c>
      <c r="B135" s="13" t="s">
        <v>188</v>
      </c>
      <c r="C135" s="14" t="s">
        <v>219</v>
      </c>
      <c r="D135" s="15" t="s">
        <v>13</v>
      </c>
      <c r="E135" s="16" t="s">
        <v>99</v>
      </c>
      <c r="F135" s="16" t="s">
        <v>271</v>
      </c>
      <c r="G135" s="17">
        <v>8373.66</v>
      </c>
      <c r="H135" s="17">
        <v>0</v>
      </c>
      <c r="I135" s="17">
        <v>8373.66</v>
      </c>
      <c r="AG135" s="19"/>
    </row>
    <row r="136" spans="1:33" s="18" customFormat="1" ht="68.25" customHeight="1">
      <c r="A136" s="12" t="s">
        <v>187</v>
      </c>
      <c r="B136" s="13" t="s">
        <v>188</v>
      </c>
      <c r="C136" s="14" t="s">
        <v>219</v>
      </c>
      <c r="D136" s="15" t="s">
        <v>13</v>
      </c>
      <c r="E136" s="16" t="s">
        <v>99</v>
      </c>
      <c r="F136" s="16" t="s">
        <v>272</v>
      </c>
      <c r="G136" s="17">
        <v>2027.69</v>
      </c>
      <c r="H136" s="17">
        <v>0</v>
      </c>
      <c r="I136" s="17">
        <v>2027.69</v>
      </c>
      <c r="AG136" s="19"/>
    </row>
    <row r="137" spans="1:33" s="18" customFormat="1" ht="68.25" customHeight="1">
      <c r="A137" s="12" t="s">
        <v>187</v>
      </c>
      <c r="B137" s="13" t="s">
        <v>188</v>
      </c>
      <c r="C137" s="14" t="s">
        <v>219</v>
      </c>
      <c r="D137" s="15" t="s">
        <v>13</v>
      </c>
      <c r="E137" s="16" t="s">
        <v>99</v>
      </c>
      <c r="F137" s="16" t="s">
        <v>273</v>
      </c>
      <c r="G137" s="17">
        <v>1213.49</v>
      </c>
      <c r="H137" s="17">
        <v>0</v>
      </c>
      <c r="I137" s="17">
        <v>1213.49</v>
      </c>
      <c r="AG137" s="19"/>
    </row>
    <row r="138" spans="1:33" s="18" customFormat="1" ht="68.25" customHeight="1">
      <c r="A138" s="12" t="s">
        <v>187</v>
      </c>
      <c r="B138" s="13" t="s">
        <v>188</v>
      </c>
      <c r="C138" s="14" t="s">
        <v>219</v>
      </c>
      <c r="D138" s="15" t="s">
        <v>13</v>
      </c>
      <c r="E138" s="16" t="s">
        <v>99</v>
      </c>
      <c r="F138" s="16" t="s">
        <v>274</v>
      </c>
      <c r="G138" s="17">
        <v>154.39</v>
      </c>
      <c r="H138" s="17">
        <v>0</v>
      </c>
      <c r="I138" s="17">
        <v>154.39</v>
      </c>
      <c r="AG138" s="19"/>
    </row>
    <row r="139" spans="1:33" s="18" customFormat="1" ht="68.25" customHeight="1">
      <c r="A139" s="12" t="s">
        <v>187</v>
      </c>
      <c r="B139" s="13" t="s">
        <v>188</v>
      </c>
      <c r="C139" s="14" t="s">
        <v>219</v>
      </c>
      <c r="D139" s="15" t="s">
        <v>13</v>
      </c>
      <c r="E139" s="16" t="s">
        <v>99</v>
      </c>
      <c r="F139" s="16" t="s">
        <v>275</v>
      </c>
      <c r="G139" s="17">
        <v>46.91</v>
      </c>
      <c r="H139" s="17">
        <v>0</v>
      </c>
      <c r="I139" s="17">
        <v>46.91</v>
      </c>
      <c r="AG139" s="19"/>
    </row>
    <row r="140" spans="1:33" s="18" customFormat="1" ht="68.25" customHeight="1">
      <c r="A140" s="12" t="s">
        <v>137</v>
      </c>
      <c r="B140" s="13">
        <v>29979036001031</v>
      </c>
      <c r="C140" s="14" t="s">
        <v>235</v>
      </c>
      <c r="D140" s="15" t="s">
        <v>13</v>
      </c>
      <c r="E140" s="16" t="s">
        <v>99</v>
      </c>
      <c r="F140" s="16" t="s">
        <v>276</v>
      </c>
      <c r="G140" s="17">
        <v>946.49</v>
      </c>
      <c r="H140" s="17">
        <v>0</v>
      </c>
      <c r="I140" s="17">
        <v>946.49</v>
      </c>
      <c r="AG140" s="19"/>
    </row>
    <row r="141" spans="1:33" s="18" customFormat="1" ht="68.25" customHeight="1">
      <c r="A141" s="12" t="s">
        <v>187</v>
      </c>
      <c r="B141" s="13" t="s">
        <v>188</v>
      </c>
      <c r="C141" s="14" t="s">
        <v>254</v>
      </c>
      <c r="D141" s="15" t="s">
        <v>13</v>
      </c>
      <c r="E141" s="16" t="s">
        <v>99</v>
      </c>
      <c r="F141" s="16" t="s">
        <v>277</v>
      </c>
      <c r="G141" s="17">
        <v>21302.01</v>
      </c>
      <c r="H141" s="17">
        <v>0</v>
      </c>
      <c r="I141" s="17">
        <f>5450.76+14345.68</f>
        <v>19796.440000000002</v>
      </c>
      <c r="AG141" s="19"/>
    </row>
    <row r="142" spans="1:33" s="18" customFormat="1" ht="68.25" customHeight="1">
      <c r="A142" s="12" t="s">
        <v>187</v>
      </c>
      <c r="B142" s="13" t="s">
        <v>188</v>
      </c>
      <c r="C142" s="14" t="s">
        <v>254</v>
      </c>
      <c r="D142" s="15" t="s">
        <v>13</v>
      </c>
      <c r="E142" s="16" t="s">
        <v>99</v>
      </c>
      <c r="F142" s="16" t="s">
        <v>278</v>
      </c>
      <c r="G142" s="17">
        <v>3334.59</v>
      </c>
      <c r="H142" s="17">
        <v>0</v>
      </c>
      <c r="I142" s="17">
        <v>3334.59</v>
      </c>
      <c r="AG142" s="19"/>
    </row>
    <row r="143" spans="1:33" s="18" customFormat="1" ht="68.25" customHeight="1">
      <c r="A143" s="12" t="s">
        <v>187</v>
      </c>
      <c r="B143" s="13" t="s">
        <v>188</v>
      </c>
      <c r="C143" s="14" t="s">
        <v>219</v>
      </c>
      <c r="D143" s="15" t="s">
        <v>13</v>
      </c>
      <c r="E143" s="16" t="s">
        <v>99</v>
      </c>
      <c r="F143" s="16" t="s">
        <v>279</v>
      </c>
      <c r="G143" s="17">
        <v>1820000</v>
      </c>
      <c r="H143" s="17">
        <v>0</v>
      </c>
      <c r="I143" s="17">
        <v>1820000</v>
      </c>
      <c r="AG143" s="19"/>
    </row>
    <row r="144" spans="1:33" s="18" customFormat="1" ht="68.25" customHeight="1">
      <c r="A144" s="12" t="s">
        <v>137</v>
      </c>
      <c r="B144" s="13">
        <v>29979036001031</v>
      </c>
      <c r="C144" s="14" t="s">
        <v>235</v>
      </c>
      <c r="D144" s="15" t="s">
        <v>13</v>
      </c>
      <c r="E144" s="16" t="s">
        <v>99</v>
      </c>
      <c r="F144" s="16" t="s">
        <v>280</v>
      </c>
      <c r="G144" s="17">
        <v>36159.26</v>
      </c>
      <c r="H144" s="17">
        <v>0</v>
      </c>
      <c r="I144" s="17">
        <v>36159.26</v>
      </c>
      <c r="AG144" s="19"/>
    </row>
    <row r="145" spans="1:33" s="18" customFormat="1" ht="68.25" customHeight="1">
      <c r="A145" s="12" t="s">
        <v>52</v>
      </c>
      <c r="B145" s="13">
        <v>33000118000179</v>
      </c>
      <c r="C145" s="14" t="s">
        <v>281</v>
      </c>
      <c r="D145" s="15" t="s">
        <v>13</v>
      </c>
      <c r="E145" s="16" t="s">
        <v>99</v>
      </c>
      <c r="F145" s="16" t="s">
        <v>282</v>
      </c>
      <c r="G145" s="17">
        <v>44.7</v>
      </c>
      <c r="H145" s="17">
        <v>0</v>
      </c>
      <c r="I145" s="17">
        <v>44.7</v>
      </c>
      <c r="AG145" s="19"/>
    </row>
    <row r="146" spans="1:33" s="18" customFormat="1" ht="68.25" customHeight="1">
      <c r="A146" s="12" t="s">
        <v>283</v>
      </c>
      <c r="B146" s="13">
        <v>16139291291</v>
      </c>
      <c r="C146" s="14" t="s">
        <v>135</v>
      </c>
      <c r="D146" s="15" t="s">
        <v>13</v>
      </c>
      <c r="E146" s="16" t="s">
        <v>99</v>
      </c>
      <c r="F146" s="16" t="s">
        <v>284</v>
      </c>
      <c r="G146" s="17">
        <v>855.14</v>
      </c>
      <c r="H146" s="17">
        <v>0</v>
      </c>
      <c r="I146" s="17">
        <v>855.14</v>
      </c>
      <c r="AG146" s="19"/>
    </row>
    <row r="147" spans="1:33" s="18" customFormat="1" ht="68.25" customHeight="1">
      <c r="A147" s="12" t="s">
        <v>134</v>
      </c>
      <c r="B147" s="13">
        <v>265674743</v>
      </c>
      <c r="C147" s="14" t="s">
        <v>135</v>
      </c>
      <c r="D147" s="15" t="s">
        <v>13</v>
      </c>
      <c r="E147" s="16" t="s">
        <v>99</v>
      </c>
      <c r="F147" s="16" t="s">
        <v>285</v>
      </c>
      <c r="G147" s="17">
        <v>855.14</v>
      </c>
      <c r="H147" s="17">
        <v>0</v>
      </c>
      <c r="I147" s="17">
        <v>855.14</v>
      </c>
      <c r="AG147" s="19"/>
    </row>
    <row r="148" spans="1:33" s="18" customFormat="1" ht="68.25" customHeight="1">
      <c r="A148" s="12" t="s">
        <v>286</v>
      </c>
      <c r="B148" s="13">
        <v>57069603215</v>
      </c>
      <c r="C148" s="14" t="s">
        <v>135</v>
      </c>
      <c r="D148" s="15" t="s">
        <v>13</v>
      </c>
      <c r="E148" s="16" t="s">
        <v>99</v>
      </c>
      <c r="F148" s="16" t="s">
        <v>287</v>
      </c>
      <c r="G148" s="17">
        <v>855.04</v>
      </c>
      <c r="H148" s="17">
        <v>0</v>
      </c>
      <c r="I148" s="17">
        <v>855.04</v>
      </c>
      <c r="AG148" s="19"/>
    </row>
    <row r="149" spans="1:33" s="18" customFormat="1" ht="68.25" customHeight="1">
      <c r="A149" s="12" t="s">
        <v>288</v>
      </c>
      <c r="B149" s="13">
        <v>17693454420</v>
      </c>
      <c r="C149" s="14" t="s">
        <v>135</v>
      </c>
      <c r="D149" s="15" t="s">
        <v>13</v>
      </c>
      <c r="E149" s="16" t="s">
        <v>99</v>
      </c>
      <c r="F149" s="16" t="s">
        <v>289</v>
      </c>
      <c r="G149" s="17">
        <v>1234.08</v>
      </c>
      <c r="H149" s="17">
        <v>0</v>
      </c>
      <c r="I149" s="17">
        <v>1234.08</v>
      </c>
      <c r="AG149" s="19"/>
    </row>
    <row r="150" spans="1:33" s="18" customFormat="1" ht="68.25" customHeight="1">
      <c r="A150" s="12" t="s">
        <v>290</v>
      </c>
      <c r="B150" s="13">
        <v>1177815338</v>
      </c>
      <c r="C150" s="14" t="s">
        <v>135</v>
      </c>
      <c r="D150" s="15" t="s">
        <v>13</v>
      </c>
      <c r="E150" s="16" t="s">
        <v>99</v>
      </c>
      <c r="F150" s="16" t="s">
        <v>291</v>
      </c>
      <c r="G150" s="17">
        <v>2137.85</v>
      </c>
      <c r="H150" s="17">
        <v>0</v>
      </c>
      <c r="I150" s="17">
        <v>2137.85</v>
      </c>
      <c r="AG150" s="19"/>
    </row>
    <row r="151" spans="1:33" s="18" customFormat="1" ht="68.25" customHeight="1">
      <c r="A151" s="12" t="s">
        <v>171</v>
      </c>
      <c r="B151" s="13">
        <v>34267336253</v>
      </c>
      <c r="C151" s="14" t="s">
        <v>135</v>
      </c>
      <c r="D151" s="15" t="s">
        <v>13</v>
      </c>
      <c r="E151" s="16" t="s">
        <v>99</v>
      </c>
      <c r="F151" s="16" t="s">
        <v>292</v>
      </c>
      <c r="G151" s="17">
        <v>1282.71</v>
      </c>
      <c r="H151" s="17">
        <v>0</v>
      </c>
      <c r="I151" s="17">
        <v>1282.71</v>
      </c>
      <c r="AG151" s="19"/>
    </row>
    <row r="152" spans="1:33" s="18" customFormat="1" ht="68.25" customHeight="1">
      <c r="A152" s="12" t="s">
        <v>161</v>
      </c>
      <c r="B152" s="13">
        <v>89450132291</v>
      </c>
      <c r="C152" s="14" t="s">
        <v>135</v>
      </c>
      <c r="D152" s="15" t="s">
        <v>13</v>
      </c>
      <c r="E152" s="16" t="s">
        <v>99</v>
      </c>
      <c r="F152" s="16" t="s">
        <v>293</v>
      </c>
      <c r="G152" s="17">
        <v>6413.55</v>
      </c>
      <c r="H152" s="17">
        <v>0</v>
      </c>
      <c r="I152" s="17">
        <v>6413.55</v>
      </c>
      <c r="AG152" s="19"/>
    </row>
    <row r="153" spans="1:33" s="18" customFormat="1" ht="68.25" customHeight="1">
      <c r="A153" s="12" t="s">
        <v>294</v>
      </c>
      <c r="B153" s="13">
        <v>20248960000182</v>
      </c>
      <c r="C153" s="14" t="s">
        <v>295</v>
      </c>
      <c r="D153" s="15" t="s">
        <v>13</v>
      </c>
      <c r="E153" s="16" t="s">
        <v>43</v>
      </c>
      <c r="F153" s="16" t="s">
        <v>296</v>
      </c>
      <c r="G153" s="17">
        <v>1200</v>
      </c>
      <c r="H153" s="17">
        <v>0</v>
      </c>
      <c r="I153" s="17">
        <v>0</v>
      </c>
      <c r="AG153" s="19"/>
    </row>
    <row r="154" spans="1:33" s="18" customFormat="1" ht="68.25" customHeight="1">
      <c r="A154" s="12" t="s">
        <v>297</v>
      </c>
      <c r="B154" s="13">
        <v>4354908000154</v>
      </c>
      <c r="C154" s="14" t="s">
        <v>298</v>
      </c>
      <c r="D154" s="15" t="s">
        <v>13</v>
      </c>
      <c r="E154" s="16" t="s">
        <v>43</v>
      </c>
      <c r="F154" s="16" t="s">
        <v>299</v>
      </c>
      <c r="G154" s="17">
        <v>3264</v>
      </c>
      <c r="H154" s="17">
        <v>0</v>
      </c>
      <c r="I154" s="17">
        <v>3264</v>
      </c>
      <c r="AG154" s="19"/>
    </row>
    <row r="155" spans="1:33" s="18" customFormat="1" ht="68.25" customHeight="1">
      <c r="A155" s="12" t="s">
        <v>300</v>
      </c>
      <c r="B155" s="13">
        <v>4816658000127</v>
      </c>
      <c r="C155" s="14" t="s">
        <v>301</v>
      </c>
      <c r="D155" s="15" t="s">
        <v>13</v>
      </c>
      <c r="E155" s="16" t="s">
        <v>43</v>
      </c>
      <c r="F155" s="16" t="s">
        <v>302</v>
      </c>
      <c r="G155" s="17">
        <v>1224</v>
      </c>
      <c r="H155" s="17">
        <v>0</v>
      </c>
      <c r="I155" s="17">
        <v>0</v>
      </c>
      <c r="AG155" s="19"/>
    </row>
    <row r="156" spans="1:33" s="18" customFormat="1" ht="68.25" customHeight="1">
      <c r="A156" s="12" t="s">
        <v>59</v>
      </c>
      <c r="B156" s="13">
        <v>7244008000223</v>
      </c>
      <c r="C156" s="14" t="s">
        <v>303</v>
      </c>
      <c r="D156" s="15" t="s">
        <v>21</v>
      </c>
      <c r="E156" s="16" t="s">
        <v>57</v>
      </c>
      <c r="F156" s="16" t="s">
        <v>304</v>
      </c>
      <c r="G156" s="17">
        <v>36663</v>
      </c>
      <c r="H156" s="17">
        <v>3333</v>
      </c>
      <c r="I156" s="17">
        <f>19998+3333+3333</f>
        <v>26664</v>
      </c>
      <c r="AG156" s="19"/>
    </row>
    <row r="157" spans="1:33" s="18" customFormat="1" ht="68.25" customHeight="1">
      <c r="A157" s="12" t="s">
        <v>154</v>
      </c>
      <c r="B157" s="13">
        <v>4153748000185</v>
      </c>
      <c r="C157" s="14" t="s">
        <v>305</v>
      </c>
      <c r="D157" s="15" t="s">
        <v>13</v>
      </c>
      <c r="E157" s="16" t="s">
        <v>99</v>
      </c>
      <c r="F157" s="16" t="s">
        <v>306</v>
      </c>
      <c r="G157" s="17">
        <v>1090704.61</v>
      </c>
      <c r="H157" s="17">
        <v>0</v>
      </c>
      <c r="I157" s="17">
        <v>1090704.61</v>
      </c>
      <c r="AG157" s="19"/>
    </row>
    <row r="158" spans="1:33" s="18" customFormat="1" ht="68.25" customHeight="1">
      <c r="A158" s="12" t="s">
        <v>154</v>
      </c>
      <c r="B158" s="13">
        <v>4153748000185</v>
      </c>
      <c r="C158" s="14" t="s">
        <v>307</v>
      </c>
      <c r="D158" s="15" t="s">
        <v>13</v>
      </c>
      <c r="E158" s="16" t="s">
        <v>99</v>
      </c>
      <c r="F158" s="16" t="s">
        <v>308</v>
      </c>
      <c r="G158" s="17">
        <v>65604.55</v>
      </c>
      <c r="H158" s="17">
        <v>0</v>
      </c>
      <c r="I158" s="17">
        <v>65604.55</v>
      </c>
      <c r="AG158" s="19"/>
    </row>
    <row r="159" spans="1:33" s="18" customFormat="1" ht="68.25" customHeight="1">
      <c r="A159" s="12" t="s">
        <v>137</v>
      </c>
      <c r="B159" s="13">
        <v>29979036001031</v>
      </c>
      <c r="C159" s="14" t="s">
        <v>235</v>
      </c>
      <c r="D159" s="15" t="s">
        <v>13</v>
      </c>
      <c r="E159" s="16" t="s">
        <v>99</v>
      </c>
      <c r="F159" s="16" t="s">
        <v>309</v>
      </c>
      <c r="G159" s="17">
        <v>0.01</v>
      </c>
      <c r="H159" s="17">
        <v>0</v>
      </c>
      <c r="I159" s="17">
        <v>0.01</v>
      </c>
      <c r="AG159" s="19"/>
    </row>
    <row r="160" spans="1:33" s="18" customFormat="1" ht="68.25" customHeight="1">
      <c r="A160" s="12" t="s">
        <v>154</v>
      </c>
      <c r="B160" s="13">
        <v>4153748000185</v>
      </c>
      <c r="C160" s="14" t="s">
        <v>310</v>
      </c>
      <c r="D160" s="15" t="s">
        <v>13</v>
      </c>
      <c r="E160" s="16" t="s">
        <v>99</v>
      </c>
      <c r="F160" s="16" t="s">
        <v>311</v>
      </c>
      <c r="G160" s="17">
        <v>1931.82</v>
      </c>
      <c r="H160" s="17">
        <v>0</v>
      </c>
      <c r="I160" s="17">
        <v>1931.82</v>
      </c>
      <c r="AG160" s="19"/>
    </row>
    <row r="161" spans="1:33" s="18" customFormat="1" ht="68.25" customHeight="1">
      <c r="A161" s="12" t="s">
        <v>312</v>
      </c>
      <c r="B161" s="13">
        <v>4477600000104</v>
      </c>
      <c r="C161" s="14" t="s">
        <v>313</v>
      </c>
      <c r="D161" s="15" t="s">
        <v>13</v>
      </c>
      <c r="E161" s="16" t="s">
        <v>99</v>
      </c>
      <c r="F161" s="16" t="s">
        <v>314</v>
      </c>
      <c r="G161" s="17">
        <v>19322.68</v>
      </c>
      <c r="H161" s="17">
        <v>16796.72</v>
      </c>
      <c r="I161" s="17">
        <v>16796.72</v>
      </c>
      <c r="AG161" s="19"/>
    </row>
    <row r="162" spans="1:33" s="18" customFormat="1" ht="68.25" customHeight="1">
      <c r="A162" s="12" t="s">
        <v>315</v>
      </c>
      <c r="B162" s="13">
        <v>23012404000109</v>
      </c>
      <c r="C162" s="14" t="s">
        <v>316</v>
      </c>
      <c r="D162" s="15" t="s">
        <v>21</v>
      </c>
      <c r="E162" s="16" t="s">
        <v>57</v>
      </c>
      <c r="F162" s="16" t="s">
        <v>317</v>
      </c>
      <c r="G162" s="17">
        <v>20258.9</v>
      </c>
      <c r="H162" s="17">
        <v>0</v>
      </c>
      <c r="I162" s="17">
        <v>20258.9</v>
      </c>
      <c r="AG162" s="19"/>
    </row>
    <row r="163" spans="1:33" s="18" customFormat="1" ht="68.25" customHeight="1">
      <c r="A163" s="12" t="s">
        <v>318</v>
      </c>
      <c r="B163" s="13">
        <v>59456277000176</v>
      </c>
      <c r="C163" s="14" t="s">
        <v>319</v>
      </c>
      <c r="D163" s="15" t="s">
        <v>13</v>
      </c>
      <c r="E163" s="16" t="s">
        <v>43</v>
      </c>
      <c r="F163" s="16" t="s">
        <v>320</v>
      </c>
      <c r="G163" s="17">
        <v>37675.38</v>
      </c>
      <c r="H163" s="17">
        <v>0</v>
      </c>
      <c r="I163" s="17">
        <v>9418.86</v>
      </c>
      <c r="AG163" s="19"/>
    </row>
    <row r="164" spans="1:33" s="18" customFormat="1" ht="68.25" customHeight="1">
      <c r="A164" s="12" t="s">
        <v>321</v>
      </c>
      <c r="B164" s="13">
        <v>4095869000118</v>
      </c>
      <c r="C164" s="14" t="s">
        <v>322</v>
      </c>
      <c r="D164" s="15" t="s">
        <v>13</v>
      </c>
      <c r="E164" s="16" t="s">
        <v>43</v>
      </c>
      <c r="F164" s="16" t="s">
        <v>323</v>
      </c>
      <c r="G164" s="17">
        <v>5500</v>
      </c>
      <c r="H164" s="17">
        <v>0</v>
      </c>
      <c r="I164" s="17">
        <v>5500</v>
      </c>
      <c r="AG164" s="19"/>
    </row>
    <row r="165" spans="1:33" s="18" customFormat="1" ht="68.25" customHeight="1">
      <c r="A165" s="12" t="s">
        <v>324</v>
      </c>
      <c r="B165" s="13">
        <v>13480093000140</v>
      </c>
      <c r="C165" s="14" t="s">
        <v>325</v>
      </c>
      <c r="D165" s="15" t="s">
        <v>13</v>
      </c>
      <c r="E165" s="16" t="s">
        <v>43</v>
      </c>
      <c r="F165" s="16" t="s">
        <v>326</v>
      </c>
      <c r="G165" s="17">
        <v>7025</v>
      </c>
      <c r="H165" s="17">
        <v>0</v>
      </c>
      <c r="I165" s="17">
        <v>0</v>
      </c>
      <c r="AG165" s="19"/>
    </row>
    <row r="166" spans="1:33" s="18" customFormat="1" ht="68.25" customHeight="1">
      <c r="A166" s="12" t="s">
        <v>161</v>
      </c>
      <c r="B166" s="13">
        <v>89450132291</v>
      </c>
      <c r="C166" s="14" t="s">
        <v>135</v>
      </c>
      <c r="D166" s="15" t="s">
        <v>13</v>
      </c>
      <c r="E166" s="16" t="s">
        <v>99</v>
      </c>
      <c r="F166" s="16" t="s">
        <v>327</v>
      </c>
      <c r="G166" s="17">
        <v>6413.55</v>
      </c>
      <c r="H166" s="17">
        <v>0</v>
      </c>
      <c r="I166" s="17">
        <v>6413.55</v>
      </c>
      <c r="AG166" s="19"/>
    </row>
    <row r="167" spans="1:33" s="18" customFormat="1" ht="68.25" customHeight="1">
      <c r="A167" s="12" t="s">
        <v>328</v>
      </c>
      <c r="B167" s="13">
        <v>1742429000117</v>
      </c>
      <c r="C167" s="14" t="s">
        <v>329</v>
      </c>
      <c r="D167" s="15" t="s">
        <v>21</v>
      </c>
      <c r="E167" s="16" t="s">
        <v>57</v>
      </c>
      <c r="F167" s="16" t="s">
        <v>330</v>
      </c>
      <c r="G167" s="17">
        <v>1155</v>
      </c>
      <c r="H167" s="17">
        <v>0</v>
      </c>
      <c r="I167" s="17">
        <v>1155</v>
      </c>
      <c r="AG167" s="19"/>
    </row>
    <row r="168" spans="1:33" s="18" customFormat="1" ht="68.25" customHeight="1">
      <c r="A168" s="12" t="s">
        <v>283</v>
      </c>
      <c r="B168" s="13">
        <v>16139291291</v>
      </c>
      <c r="C168" s="14" t="s">
        <v>331</v>
      </c>
      <c r="D168" s="15" t="s">
        <v>13</v>
      </c>
      <c r="E168" s="16" t="s">
        <v>99</v>
      </c>
      <c r="F168" s="16" t="s">
        <v>332</v>
      </c>
      <c r="G168" s="17">
        <v>2000</v>
      </c>
      <c r="H168" s="17">
        <v>0</v>
      </c>
      <c r="I168" s="17">
        <v>2000</v>
      </c>
      <c r="AG168" s="19"/>
    </row>
    <row r="169" spans="1:33" s="18" customFormat="1" ht="68.25" customHeight="1">
      <c r="A169" s="12" t="s">
        <v>333</v>
      </c>
      <c r="B169" s="13">
        <v>4477568000159</v>
      </c>
      <c r="C169" s="14" t="s">
        <v>334</v>
      </c>
      <c r="D169" s="15" t="s">
        <v>13</v>
      </c>
      <c r="E169" s="16" t="s">
        <v>99</v>
      </c>
      <c r="F169" s="16" t="s">
        <v>335</v>
      </c>
      <c r="G169" s="17">
        <v>15368.88</v>
      </c>
      <c r="H169" s="17">
        <v>0</v>
      </c>
      <c r="I169" s="17">
        <v>0</v>
      </c>
      <c r="AG169" s="19"/>
    </row>
    <row r="170" spans="1:33" s="18" customFormat="1" ht="68.25" customHeight="1">
      <c r="A170" s="12" t="s">
        <v>187</v>
      </c>
      <c r="B170" s="13" t="s">
        <v>188</v>
      </c>
      <c r="C170" s="14" t="s">
        <v>336</v>
      </c>
      <c r="D170" s="15" t="s">
        <v>13</v>
      </c>
      <c r="E170" s="16" t="s">
        <v>99</v>
      </c>
      <c r="F170" s="16" t="s">
        <v>337</v>
      </c>
      <c r="G170" s="17">
        <v>7500</v>
      </c>
      <c r="H170" s="17">
        <v>0</v>
      </c>
      <c r="I170" s="17">
        <v>7500</v>
      </c>
      <c r="AG170" s="19"/>
    </row>
    <row r="171" spans="1:33" s="18" customFormat="1" ht="68.25" customHeight="1">
      <c r="A171" s="12" t="s">
        <v>187</v>
      </c>
      <c r="B171" s="13" t="s">
        <v>188</v>
      </c>
      <c r="C171" s="14" t="s">
        <v>336</v>
      </c>
      <c r="D171" s="15" t="s">
        <v>13</v>
      </c>
      <c r="E171" s="16" t="s">
        <v>99</v>
      </c>
      <c r="F171" s="16" t="s">
        <v>338</v>
      </c>
      <c r="G171" s="17">
        <v>10000</v>
      </c>
      <c r="H171" s="17">
        <v>0</v>
      </c>
      <c r="I171" s="17">
        <v>10000</v>
      </c>
      <c r="AG171" s="19"/>
    </row>
    <row r="172" spans="1:33" s="18" customFormat="1" ht="68.25" customHeight="1">
      <c r="A172" s="12" t="s">
        <v>187</v>
      </c>
      <c r="B172" s="13" t="s">
        <v>188</v>
      </c>
      <c r="C172" s="14" t="s">
        <v>339</v>
      </c>
      <c r="D172" s="15" t="s">
        <v>13</v>
      </c>
      <c r="E172" s="16" t="s">
        <v>99</v>
      </c>
      <c r="F172" s="16" t="s">
        <v>340</v>
      </c>
      <c r="G172" s="17">
        <v>69740.46</v>
      </c>
      <c r="H172" s="17">
        <v>0</v>
      </c>
      <c r="I172" s="17">
        <f>69740.46-7671.45</f>
        <v>62069.01000000001</v>
      </c>
      <c r="AG172" s="19"/>
    </row>
    <row r="173" spans="1:33" s="18" customFormat="1" ht="68.25" customHeight="1">
      <c r="A173" s="12" t="s">
        <v>187</v>
      </c>
      <c r="B173" s="13" t="s">
        <v>188</v>
      </c>
      <c r="C173" s="14" t="s">
        <v>341</v>
      </c>
      <c r="D173" s="15" t="s">
        <v>13</v>
      </c>
      <c r="E173" s="16" t="s">
        <v>99</v>
      </c>
      <c r="F173" s="16" t="s">
        <v>342</v>
      </c>
      <c r="G173" s="17">
        <v>23246.82</v>
      </c>
      <c r="H173" s="17">
        <v>0</v>
      </c>
      <c r="I173" s="17">
        <f>23246.82-1936.11</f>
        <v>21310.71</v>
      </c>
      <c r="AG173" s="19"/>
    </row>
    <row r="174" spans="1:33" s="18" customFormat="1" ht="68.25" customHeight="1">
      <c r="A174" s="12" t="s">
        <v>187</v>
      </c>
      <c r="B174" s="13" t="s">
        <v>188</v>
      </c>
      <c r="C174" s="14" t="s">
        <v>343</v>
      </c>
      <c r="D174" s="15" t="s">
        <v>13</v>
      </c>
      <c r="E174" s="16" t="s">
        <v>99</v>
      </c>
      <c r="F174" s="16" t="s">
        <v>344</v>
      </c>
      <c r="G174" s="17">
        <v>8843.82</v>
      </c>
      <c r="H174" s="17">
        <v>0</v>
      </c>
      <c r="I174" s="17">
        <v>8843.82</v>
      </c>
      <c r="AG174" s="19"/>
    </row>
    <row r="175" spans="1:33" s="18" customFormat="1" ht="68.25" customHeight="1">
      <c r="A175" s="12" t="s">
        <v>187</v>
      </c>
      <c r="B175" s="13" t="s">
        <v>188</v>
      </c>
      <c r="C175" s="14" t="s">
        <v>345</v>
      </c>
      <c r="D175" s="15" t="s">
        <v>13</v>
      </c>
      <c r="E175" s="16" t="s">
        <v>99</v>
      </c>
      <c r="F175" s="16" t="s">
        <v>346</v>
      </c>
      <c r="G175" s="17">
        <v>4714.66</v>
      </c>
      <c r="H175" s="17">
        <v>0</v>
      </c>
      <c r="I175" s="17">
        <f>4714.66-518.61</f>
        <v>4196.05</v>
      </c>
      <c r="AG175" s="19"/>
    </row>
    <row r="176" spans="1:33" s="18" customFormat="1" ht="68.25" customHeight="1">
      <c r="A176" s="12" t="s">
        <v>290</v>
      </c>
      <c r="B176" s="13">
        <v>1177815338</v>
      </c>
      <c r="C176" s="14" t="s">
        <v>135</v>
      </c>
      <c r="D176" s="15" t="s">
        <v>13</v>
      </c>
      <c r="E176" s="16" t="s">
        <v>99</v>
      </c>
      <c r="F176" s="16" t="s">
        <v>347</v>
      </c>
      <c r="G176" s="17">
        <v>1710.28</v>
      </c>
      <c r="H176" s="17">
        <v>0</v>
      </c>
      <c r="I176" s="17">
        <v>1710.28</v>
      </c>
      <c r="AG176" s="19"/>
    </row>
    <row r="177" spans="1:33" s="18" customFormat="1" ht="68.25" customHeight="1">
      <c r="A177" s="12" t="s">
        <v>348</v>
      </c>
      <c r="B177" s="13">
        <v>34288970210</v>
      </c>
      <c r="C177" s="14" t="s">
        <v>135</v>
      </c>
      <c r="D177" s="15" t="s">
        <v>13</v>
      </c>
      <c r="E177" s="16" t="s">
        <v>99</v>
      </c>
      <c r="F177" s="16" t="s">
        <v>349</v>
      </c>
      <c r="G177" s="17">
        <v>1234.08</v>
      </c>
      <c r="H177" s="17">
        <v>0</v>
      </c>
      <c r="I177" s="17">
        <v>1234.08</v>
      </c>
      <c r="AG177" s="19"/>
    </row>
    <row r="178" spans="1:33" s="18" customFormat="1" ht="68.25" customHeight="1">
      <c r="A178" s="12" t="s">
        <v>350</v>
      </c>
      <c r="B178" s="13">
        <v>77339088253</v>
      </c>
      <c r="C178" s="14" t="s">
        <v>135</v>
      </c>
      <c r="D178" s="15" t="s">
        <v>13</v>
      </c>
      <c r="E178" s="16" t="s">
        <v>99</v>
      </c>
      <c r="F178" s="16" t="s">
        <v>351</v>
      </c>
      <c r="G178" s="17">
        <v>1710.28</v>
      </c>
      <c r="H178" s="17">
        <v>0</v>
      </c>
      <c r="I178" s="17">
        <v>1710.28</v>
      </c>
      <c r="AG178" s="19"/>
    </row>
    <row r="179" spans="1:33" s="18" customFormat="1" ht="68.25" customHeight="1">
      <c r="A179" s="12" t="s">
        <v>187</v>
      </c>
      <c r="B179" s="13" t="s">
        <v>188</v>
      </c>
      <c r="C179" s="14" t="s">
        <v>219</v>
      </c>
      <c r="D179" s="15" t="s">
        <v>13</v>
      </c>
      <c r="E179" s="16" t="s">
        <v>99</v>
      </c>
      <c r="F179" s="16" t="s">
        <v>352</v>
      </c>
      <c r="G179" s="17">
        <v>4729806.7</v>
      </c>
      <c r="H179" s="17">
        <v>0</v>
      </c>
      <c r="I179" s="17">
        <f>1996208.44+1737223.61+26853.56</f>
        <v>3760285.61</v>
      </c>
      <c r="AG179" s="19"/>
    </row>
    <row r="180" spans="1:33" s="18" customFormat="1" ht="68.25" customHeight="1">
      <c r="A180" s="12" t="s">
        <v>187</v>
      </c>
      <c r="B180" s="13" t="s">
        <v>188</v>
      </c>
      <c r="C180" s="14" t="s">
        <v>219</v>
      </c>
      <c r="D180" s="15" t="s">
        <v>13</v>
      </c>
      <c r="E180" s="16" t="s">
        <v>99</v>
      </c>
      <c r="F180" s="16" t="s">
        <v>353</v>
      </c>
      <c r="G180" s="17">
        <v>2900344.1</v>
      </c>
      <c r="H180" s="17">
        <v>0</v>
      </c>
      <c r="I180" s="17">
        <v>2900344.1</v>
      </c>
      <c r="AG180" s="19"/>
    </row>
    <row r="181" spans="1:33" s="18" customFormat="1" ht="68.25" customHeight="1">
      <c r="A181" s="12" t="s">
        <v>187</v>
      </c>
      <c r="B181" s="13" t="s">
        <v>188</v>
      </c>
      <c r="C181" s="14" t="s">
        <v>219</v>
      </c>
      <c r="D181" s="15" t="s">
        <v>13</v>
      </c>
      <c r="E181" s="16" t="s">
        <v>99</v>
      </c>
      <c r="F181" s="16" t="s">
        <v>354</v>
      </c>
      <c r="G181" s="17">
        <v>748945.73</v>
      </c>
      <c r="H181" s="17">
        <v>0</v>
      </c>
      <c r="I181" s="17">
        <v>748945.73</v>
      </c>
      <c r="AG181" s="19"/>
    </row>
    <row r="182" spans="1:33" s="18" customFormat="1" ht="68.25" customHeight="1">
      <c r="A182" s="12" t="s">
        <v>187</v>
      </c>
      <c r="B182" s="13" t="s">
        <v>188</v>
      </c>
      <c r="C182" s="14" t="s">
        <v>219</v>
      </c>
      <c r="D182" s="15" t="s">
        <v>13</v>
      </c>
      <c r="E182" s="16" t="s">
        <v>99</v>
      </c>
      <c r="F182" s="16" t="s">
        <v>355</v>
      </c>
      <c r="G182" s="17">
        <v>710441.58</v>
      </c>
      <c r="H182" s="17">
        <v>0</v>
      </c>
      <c r="I182" s="17">
        <v>710441.58</v>
      </c>
      <c r="AG182" s="19"/>
    </row>
    <row r="183" spans="1:33" s="18" customFormat="1" ht="68.25" customHeight="1">
      <c r="A183" s="12" t="s">
        <v>187</v>
      </c>
      <c r="B183" s="13" t="s">
        <v>188</v>
      </c>
      <c r="C183" s="14" t="s">
        <v>219</v>
      </c>
      <c r="D183" s="15" t="s">
        <v>13</v>
      </c>
      <c r="E183" s="16" t="s">
        <v>99</v>
      </c>
      <c r="F183" s="16" t="s">
        <v>356</v>
      </c>
      <c r="G183" s="17">
        <v>318096.47</v>
      </c>
      <c r="H183" s="17">
        <v>0</v>
      </c>
      <c r="I183" s="17">
        <v>318096.47</v>
      </c>
      <c r="AG183" s="19"/>
    </row>
    <row r="184" spans="1:33" s="18" customFormat="1" ht="68.25" customHeight="1">
      <c r="A184" s="12" t="s">
        <v>187</v>
      </c>
      <c r="B184" s="13" t="s">
        <v>188</v>
      </c>
      <c r="C184" s="14" t="s">
        <v>219</v>
      </c>
      <c r="D184" s="15" t="s">
        <v>13</v>
      </c>
      <c r="E184" s="16" t="s">
        <v>99</v>
      </c>
      <c r="F184" s="16" t="s">
        <v>357</v>
      </c>
      <c r="G184" s="17">
        <v>152440.51</v>
      </c>
      <c r="H184" s="17">
        <v>0</v>
      </c>
      <c r="I184" s="17">
        <v>152440.51</v>
      </c>
      <c r="AG184" s="19"/>
    </row>
    <row r="185" spans="1:33" s="18" customFormat="1" ht="68.25" customHeight="1">
      <c r="A185" s="12" t="s">
        <v>187</v>
      </c>
      <c r="B185" s="13" t="s">
        <v>188</v>
      </c>
      <c r="C185" s="14" t="s">
        <v>219</v>
      </c>
      <c r="D185" s="15" t="s">
        <v>13</v>
      </c>
      <c r="E185" s="16" t="s">
        <v>99</v>
      </c>
      <c r="F185" s="16" t="s">
        <v>358</v>
      </c>
      <c r="G185" s="17">
        <v>139153.71</v>
      </c>
      <c r="H185" s="17">
        <v>0</v>
      </c>
      <c r="I185" s="17">
        <v>139153.71</v>
      </c>
      <c r="AG185" s="19"/>
    </row>
    <row r="186" spans="1:33" s="18" customFormat="1" ht="68.25" customHeight="1">
      <c r="A186" s="12" t="s">
        <v>187</v>
      </c>
      <c r="B186" s="13" t="s">
        <v>188</v>
      </c>
      <c r="C186" s="14" t="s">
        <v>219</v>
      </c>
      <c r="D186" s="15" t="s">
        <v>13</v>
      </c>
      <c r="E186" s="16" t="s">
        <v>99</v>
      </c>
      <c r="F186" s="16" t="s">
        <v>359</v>
      </c>
      <c r="G186" s="17">
        <v>95476</v>
      </c>
      <c r="H186" s="17">
        <v>0</v>
      </c>
      <c r="I186" s="17">
        <v>95476</v>
      </c>
      <c r="AG186" s="19"/>
    </row>
    <row r="187" spans="1:33" s="18" customFormat="1" ht="68.25" customHeight="1">
      <c r="A187" s="12" t="s">
        <v>187</v>
      </c>
      <c r="B187" s="13" t="s">
        <v>188</v>
      </c>
      <c r="C187" s="14" t="s">
        <v>219</v>
      </c>
      <c r="D187" s="15" t="s">
        <v>13</v>
      </c>
      <c r="E187" s="16" t="s">
        <v>99</v>
      </c>
      <c r="F187" s="16" t="s">
        <v>360</v>
      </c>
      <c r="G187" s="17">
        <v>69201.34</v>
      </c>
      <c r="H187" s="17">
        <v>0</v>
      </c>
      <c r="I187" s="17">
        <v>69201.34</v>
      </c>
      <c r="AG187" s="19"/>
    </row>
    <row r="188" spans="1:33" s="18" customFormat="1" ht="68.25" customHeight="1">
      <c r="A188" s="12" t="s">
        <v>187</v>
      </c>
      <c r="B188" s="13" t="s">
        <v>188</v>
      </c>
      <c r="C188" s="14" t="s">
        <v>219</v>
      </c>
      <c r="D188" s="15" t="s">
        <v>13</v>
      </c>
      <c r="E188" s="16" t="s">
        <v>99</v>
      </c>
      <c r="F188" s="16" t="s">
        <v>361</v>
      </c>
      <c r="G188" s="17">
        <v>27299.19</v>
      </c>
      <c r="H188" s="17">
        <v>0</v>
      </c>
      <c r="I188" s="17">
        <v>27299.19</v>
      </c>
      <c r="AG188" s="19"/>
    </row>
    <row r="189" spans="1:33" s="18" customFormat="1" ht="68.25" customHeight="1">
      <c r="A189" s="12" t="s">
        <v>187</v>
      </c>
      <c r="B189" s="13" t="s">
        <v>188</v>
      </c>
      <c r="C189" s="14" t="s">
        <v>219</v>
      </c>
      <c r="D189" s="15" t="s">
        <v>13</v>
      </c>
      <c r="E189" s="16" t="s">
        <v>99</v>
      </c>
      <c r="F189" s="16" t="s">
        <v>362</v>
      </c>
      <c r="G189" s="17">
        <v>16586.58</v>
      </c>
      <c r="H189" s="17">
        <v>0</v>
      </c>
      <c r="I189" s="17">
        <v>16586.58</v>
      </c>
      <c r="AG189" s="19"/>
    </row>
    <row r="190" spans="1:33" s="18" customFormat="1" ht="68.25" customHeight="1">
      <c r="A190" s="12" t="s">
        <v>187</v>
      </c>
      <c r="B190" s="13" t="s">
        <v>188</v>
      </c>
      <c r="C190" s="14" t="s">
        <v>219</v>
      </c>
      <c r="D190" s="15" t="s">
        <v>13</v>
      </c>
      <c r="E190" s="16" t="s">
        <v>99</v>
      </c>
      <c r="F190" s="16" t="s">
        <v>363</v>
      </c>
      <c r="G190" s="17">
        <v>10395.59</v>
      </c>
      <c r="H190" s="17">
        <v>0</v>
      </c>
      <c r="I190" s="17">
        <v>10395.59</v>
      </c>
      <c r="AG190" s="19"/>
    </row>
    <row r="191" spans="1:33" s="18" customFormat="1" ht="68.25" customHeight="1">
      <c r="A191" s="12" t="s">
        <v>187</v>
      </c>
      <c r="B191" s="13" t="s">
        <v>188</v>
      </c>
      <c r="C191" s="14" t="s">
        <v>219</v>
      </c>
      <c r="D191" s="15" t="s">
        <v>13</v>
      </c>
      <c r="E191" s="16" t="s">
        <v>99</v>
      </c>
      <c r="F191" s="16" t="s">
        <v>364</v>
      </c>
      <c r="G191" s="17">
        <v>10232.42</v>
      </c>
      <c r="H191" s="17">
        <v>0</v>
      </c>
      <c r="I191" s="17">
        <v>10232.42</v>
      </c>
      <c r="AG191" s="19"/>
    </row>
    <row r="192" spans="1:33" s="18" customFormat="1" ht="68.25" customHeight="1">
      <c r="A192" s="12" t="s">
        <v>187</v>
      </c>
      <c r="B192" s="13" t="s">
        <v>188</v>
      </c>
      <c r="C192" s="14" t="s">
        <v>219</v>
      </c>
      <c r="D192" s="15" t="s">
        <v>13</v>
      </c>
      <c r="E192" s="16" t="s">
        <v>99</v>
      </c>
      <c r="F192" s="16" t="s">
        <v>365</v>
      </c>
      <c r="G192" s="17">
        <v>1650</v>
      </c>
      <c r="H192" s="17">
        <v>0</v>
      </c>
      <c r="I192" s="17">
        <v>1650</v>
      </c>
      <c r="AG192" s="19"/>
    </row>
    <row r="193" spans="1:33" s="18" customFormat="1" ht="68.25" customHeight="1">
      <c r="A193" s="12" t="s">
        <v>187</v>
      </c>
      <c r="B193" s="13" t="s">
        <v>188</v>
      </c>
      <c r="C193" s="14" t="s">
        <v>219</v>
      </c>
      <c r="D193" s="15" t="s">
        <v>13</v>
      </c>
      <c r="E193" s="16" t="s">
        <v>99</v>
      </c>
      <c r="F193" s="16" t="s">
        <v>366</v>
      </c>
      <c r="G193" s="17">
        <v>1143.16</v>
      </c>
      <c r="H193" s="17">
        <v>0</v>
      </c>
      <c r="I193" s="17">
        <v>1143.16</v>
      </c>
      <c r="AG193" s="19"/>
    </row>
    <row r="194" spans="1:33" s="18" customFormat="1" ht="68.25" customHeight="1">
      <c r="A194" s="12" t="s">
        <v>137</v>
      </c>
      <c r="B194" s="13">
        <v>29979036001031</v>
      </c>
      <c r="C194" s="14" t="s">
        <v>235</v>
      </c>
      <c r="D194" s="15" t="s">
        <v>13</v>
      </c>
      <c r="E194" s="16" t="s">
        <v>99</v>
      </c>
      <c r="F194" s="16" t="s">
        <v>367</v>
      </c>
      <c r="G194" s="17">
        <v>68823.17</v>
      </c>
      <c r="H194" s="17">
        <v>0</v>
      </c>
      <c r="I194" s="17">
        <v>68823.17</v>
      </c>
      <c r="AG194" s="19"/>
    </row>
    <row r="195" spans="1:33" s="18" customFormat="1" ht="68.25" customHeight="1">
      <c r="A195" s="12" t="s">
        <v>187</v>
      </c>
      <c r="B195" s="13" t="s">
        <v>188</v>
      </c>
      <c r="C195" s="14" t="s">
        <v>260</v>
      </c>
      <c r="D195" s="15" t="s">
        <v>13</v>
      </c>
      <c r="E195" s="16" t="s">
        <v>99</v>
      </c>
      <c r="F195" s="16" t="s">
        <v>368</v>
      </c>
      <c r="G195" s="17">
        <v>1090690.32</v>
      </c>
      <c r="H195" s="17">
        <v>0</v>
      </c>
      <c r="I195" s="17">
        <f>166079.43+839455.13</f>
        <v>1005534.56</v>
      </c>
      <c r="AG195" s="19"/>
    </row>
    <row r="196" spans="1:33" s="18" customFormat="1" ht="68.25" customHeight="1">
      <c r="A196" s="12" t="s">
        <v>187</v>
      </c>
      <c r="B196" s="13" t="s">
        <v>188</v>
      </c>
      <c r="C196" s="14" t="s">
        <v>254</v>
      </c>
      <c r="D196" s="15" t="s">
        <v>13</v>
      </c>
      <c r="E196" s="16" t="s">
        <v>99</v>
      </c>
      <c r="F196" s="16" t="s">
        <v>369</v>
      </c>
      <c r="G196" s="17">
        <v>1990452.16</v>
      </c>
      <c r="H196" s="17">
        <v>0</v>
      </c>
      <c r="I196" s="17">
        <f>287394.33+1541659.57+1345.21</f>
        <v>1830399.11</v>
      </c>
      <c r="AG196" s="19"/>
    </row>
    <row r="197" spans="1:33" s="18" customFormat="1" ht="68.25" customHeight="1">
      <c r="A197" s="12" t="s">
        <v>187</v>
      </c>
      <c r="B197" s="13" t="s">
        <v>188</v>
      </c>
      <c r="C197" s="14" t="s">
        <v>254</v>
      </c>
      <c r="D197" s="15" t="s">
        <v>13</v>
      </c>
      <c r="E197" s="16" t="s">
        <v>99</v>
      </c>
      <c r="F197" s="16" t="s">
        <v>370</v>
      </c>
      <c r="G197" s="17">
        <v>129287.82</v>
      </c>
      <c r="H197" s="17">
        <v>0</v>
      </c>
      <c r="I197" s="17">
        <v>129287.82</v>
      </c>
      <c r="AG197" s="19"/>
    </row>
    <row r="198" spans="1:33" s="18" customFormat="1" ht="68.25" customHeight="1">
      <c r="A198" s="12" t="s">
        <v>187</v>
      </c>
      <c r="B198" s="13" t="s">
        <v>188</v>
      </c>
      <c r="C198" s="14" t="s">
        <v>254</v>
      </c>
      <c r="D198" s="15" t="s">
        <v>13</v>
      </c>
      <c r="E198" s="16" t="s">
        <v>99</v>
      </c>
      <c r="F198" s="16" t="s">
        <v>371</v>
      </c>
      <c r="G198" s="17">
        <v>16899.32</v>
      </c>
      <c r="H198" s="17">
        <v>0</v>
      </c>
      <c r="I198" s="17">
        <v>16899.32</v>
      </c>
      <c r="AG198" s="19"/>
    </row>
    <row r="199" spans="1:33" s="18" customFormat="1" ht="68.25" customHeight="1">
      <c r="A199" s="12" t="s">
        <v>187</v>
      </c>
      <c r="B199" s="13" t="s">
        <v>188</v>
      </c>
      <c r="C199" s="14" t="s">
        <v>254</v>
      </c>
      <c r="D199" s="15" t="s">
        <v>13</v>
      </c>
      <c r="E199" s="16" t="s">
        <v>99</v>
      </c>
      <c r="F199" s="16" t="s">
        <v>372</v>
      </c>
      <c r="G199" s="17">
        <v>9290.34</v>
      </c>
      <c r="H199" s="17">
        <v>0</v>
      </c>
      <c r="I199" s="17">
        <f>4219.35+4174.38</f>
        <v>8393.73</v>
      </c>
      <c r="AG199" s="19"/>
    </row>
    <row r="200" spans="1:33" s="18" customFormat="1" ht="68.25" customHeight="1">
      <c r="A200" s="12" t="s">
        <v>187</v>
      </c>
      <c r="B200" s="13" t="s">
        <v>188</v>
      </c>
      <c r="C200" s="14" t="s">
        <v>254</v>
      </c>
      <c r="D200" s="15" t="s">
        <v>13</v>
      </c>
      <c r="E200" s="16" t="s">
        <v>99</v>
      </c>
      <c r="F200" s="16" t="s">
        <v>373</v>
      </c>
      <c r="G200" s="17">
        <v>7910.41</v>
      </c>
      <c r="H200" s="17">
        <v>0</v>
      </c>
      <c r="I200" s="17">
        <v>7910.41</v>
      </c>
      <c r="AG200" s="19"/>
    </row>
    <row r="201" spans="1:33" s="18" customFormat="1" ht="68.25" customHeight="1">
      <c r="A201" s="12" t="s">
        <v>187</v>
      </c>
      <c r="B201" s="13" t="s">
        <v>188</v>
      </c>
      <c r="C201" s="14" t="s">
        <v>254</v>
      </c>
      <c r="D201" s="15" t="s">
        <v>13</v>
      </c>
      <c r="E201" s="16" t="s">
        <v>99</v>
      </c>
      <c r="F201" s="16" t="s">
        <v>374</v>
      </c>
      <c r="G201" s="17">
        <v>2358.04</v>
      </c>
      <c r="H201" s="17">
        <v>0</v>
      </c>
      <c r="I201" s="17">
        <v>2358.04</v>
      </c>
      <c r="AG201" s="19"/>
    </row>
    <row r="202" spans="1:33" s="18" customFormat="1" ht="68.25" customHeight="1">
      <c r="A202" s="12" t="s">
        <v>187</v>
      </c>
      <c r="B202" s="13" t="s">
        <v>188</v>
      </c>
      <c r="C202" s="14" t="s">
        <v>219</v>
      </c>
      <c r="D202" s="15" t="s">
        <v>13</v>
      </c>
      <c r="E202" s="16" t="s">
        <v>99</v>
      </c>
      <c r="F202" s="16" t="s">
        <v>375</v>
      </c>
      <c r="G202" s="17">
        <v>520894.87</v>
      </c>
      <c r="H202" s="17">
        <v>0</v>
      </c>
      <c r="I202" s="17">
        <f>250259.79+177846.55</f>
        <v>428106.33999999997</v>
      </c>
      <c r="AG202" s="19"/>
    </row>
    <row r="203" spans="1:33" s="18" customFormat="1" ht="68.25" customHeight="1">
      <c r="A203" s="12" t="s">
        <v>187</v>
      </c>
      <c r="B203" s="13" t="s">
        <v>188</v>
      </c>
      <c r="C203" s="14" t="s">
        <v>219</v>
      </c>
      <c r="D203" s="15" t="s">
        <v>13</v>
      </c>
      <c r="E203" s="16" t="s">
        <v>99</v>
      </c>
      <c r="F203" s="16" t="s">
        <v>376</v>
      </c>
      <c r="G203" s="17">
        <v>320005.61</v>
      </c>
      <c r="H203" s="17">
        <v>0</v>
      </c>
      <c r="I203" s="17">
        <v>320005.61</v>
      </c>
      <c r="AG203" s="19"/>
    </row>
    <row r="204" spans="1:33" s="18" customFormat="1" ht="68.25" customHeight="1">
      <c r="A204" s="12" t="s">
        <v>187</v>
      </c>
      <c r="B204" s="13" t="s">
        <v>188</v>
      </c>
      <c r="C204" s="14" t="s">
        <v>219</v>
      </c>
      <c r="D204" s="15" t="s">
        <v>13</v>
      </c>
      <c r="E204" s="16" t="s">
        <v>99</v>
      </c>
      <c r="F204" s="16" t="s">
        <v>377</v>
      </c>
      <c r="G204" s="17">
        <v>79521.8</v>
      </c>
      <c r="H204" s="17">
        <v>0</v>
      </c>
      <c r="I204" s="17">
        <v>79521.8</v>
      </c>
      <c r="AG204" s="19"/>
    </row>
    <row r="205" spans="1:33" s="18" customFormat="1" ht="68.25" customHeight="1">
      <c r="A205" s="12" t="s">
        <v>187</v>
      </c>
      <c r="B205" s="13" t="s">
        <v>188</v>
      </c>
      <c r="C205" s="14" t="s">
        <v>219</v>
      </c>
      <c r="D205" s="15" t="s">
        <v>13</v>
      </c>
      <c r="E205" s="16" t="s">
        <v>99</v>
      </c>
      <c r="F205" s="16" t="s">
        <v>378</v>
      </c>
      <c r="G205" s="17">
        <v>37262.89</v>
      </c>
      <c r="H205" s="17">
        <v>0</v>
      </c>
      <c r="I205" s="17">
        <v>37262.89</v>
      </c>
      <c r="AG205" s="19"/>
    </row>
    <row r="206" spans="1:33" s="18" customFormat="1" ht="68.25" customHeight="1">
      <c r="A206" s="12" t="s">
        <v>187</v>
      </c>
      <c r="B206" s="13" t="s">
        <v>188</v>
      </c>
      <c r="C206" s="14" t="s">
        <v>219</v>
      </c>
      <c r="D206" s="15" t="s">
        <v>13</v>
      </c>
      <c r="E206" s="16" t="s">
        <v>99</v>
      </c>
      <c r="F206" s="16" t="s">
        <v>379</v>
      </c>
      <c r="G206" s="17">
        <v>36419.33</v>
      </c>
      <c r="H206" s="17">
        <v>0</v>
      </c>
      <c r="I206" s="17">
        <v>36419.33</v>
      </c>
      <c r="AG206" s="19"/>
    </row>
    <row r="207" spans="1:33" s="18" customFormat="1" ht="68.25" customHeight="1">
      <c r="A207" s="12" t="s">
        <v>187</v>
      </c>
      <c r="B207" s="13" t="s">
        <v>188</v>
      </c>
      <c r="C207" s="14" t="s">
        <v>219</v>
      </c>
      <c r="D207" s="15" t="s">
        <v>13</v>
      </c>
      <c r="E207" s="16" t="s">
        <v>99</v>
      </c>
      <c r="F207" s="16" t="s">
        <v>380</v>
      </c>
      <c r="G207" s="17">
        <v>30710.49</v>
      </c>
      <c r="H207" s="17">
        <v>0</v>
      </c>
      <c r="I207" s="17">
        <v>30710.49</v>
      </c>
      <c r="AG207" s="19"/>
    </row>
    <row r="208" spans="1:33" s="18" customFormat="1" ht="68.25" customHeight="1">
      <c r="A208" s="12" t="s">
        <v>187</v>
      </c>
      <c r="B208" s="13" t="s">
        <v>188</v>
      </c>
      <c r="C208" s="14" t="s">
        <v>219</v>
      </c>
      <c r="D208" s="15" t="s">
        <v>13</v>
      </c>
      <c r="E208" s="16" t="s">
        <v>99</v>
      </c>
      <c r="F208" s="16" t="s">
        <v>381</v>
      </c>
      <c r="G208" s="17">
        <v>24018.38</v>
      </c>
      <c r="H208" s="17">
        <v>0</v>
      </c>
      <c r="I208" s="17">
        <v>24018.38</v>
      </c>
      <c r="AG208" s="19"/>
    </row>
    <row r="209" spans="1:33" s="18" customFormat="1" ht="68.25" customHeight="1">
      <c r="A209" s="12" t="s">
        <v>187</v>
      </c>
      <c r="B209" s="13" t="s">
        <v>188</v>
      </c>
      <c r="C209" s="14" t="s">
        <v>219</v>
      </c>
      <c r="D209" s="15" t="s">
        <v>13</v>
      </c>
      <c r="E209" s="16" t="s">
        <v>99</v>
      </c>
      <c r="F209" s="16" t="s">
        <v>382</v>
      </c>
      <c r="G209" s="17">
        <v>13034.09</v>
      </c>
      <c r="H209" s="17">
        <v>0</v>
      </c>
      <c r="I209" s="17">
        <v>13034.09</v>
      </c>
      <c r="AG209" s="19"/>
    </row>
    <row r="210" spans="1:33" s="18" customFormat="1" ht="68.25" customHeight="1">
      <c r="A210" s="12" t="s">
        <v>187</v>
      </c>
      <c r="B210" s="13" t="s">
        <v>188</v>
      </c>
      <c r="C210" s="14" t="s">
        <v>219</v>
      </c>
      <c r="D210" s="15" t="s">
        <v>13</v>
      </c>
      <c r="E210" s="16" t="s">
        <v>99</v>
      </c>
      <c r="F210" s="16" t="s">
        <v>383</v>
      </c>
      <c r="G210" s="17">
        <v>6314.97</v>
      </c>
      <c r="H210" s="17">
        <v>0</v>
      </c>
      <c r="I210" s="17">
        <v>6314.97</v>
      </c>
      <c r="AG210" s="19"/>
    </row>
    <row r="211" spans="1:33" s="18" customFormat="1" ht="68.25" customHeight="1">
      <c r="A211" s="12" t="s">
        <v>187</v>
      </c>
      <c r="B211" s="13" t="s">
        <v>188</v>
      </c>
      <c r="C211" s="14" t="s">
        <v>219</v>
      </c>
      <c r="D211" s="15" t="s">
        <v>13</v>
      </c>
      <c r="E211" s="16" t="s">
        <v>99</v>
      </c>
      <c r="F211" s="16" t="s">
        <v>384</v>
      </c>
      <c r="G211" s="17">
        <v>3572.9</v>
      </c>
      <c r="H211" s="17">
        <v>0</v>
      </c>
      <c r="I211" s="17">
        <v>3572.9</v>
      </c>
      <c r="AG211" s="19"/>
    </row>
    <row r="212" spans="1:33" s="18" customFormat="1" ht="68.25" customHeight="1">
      <c r="A212" s="12" t="s">
        <v>187</v>
      </c>
      <c r="B212" s="13" t="s">
        <v>188</v>
      </c>
      <c r="C212" s="14" t="s">
        <v>219</v>
      </c>
      <c r="D212" s="15" t="s">
        <v>13</v>
      </c>
      <c r="E212" s="16" t="s">
        <v>99</v>
      </c>
      <c r="F212" s="16" t="s">
        <v>385</v>
      </c>
      <c r="G212" s="17">
        <v>2465</v>
      </c>
      <c r="H212" s="17">
        <v>0</v>
      </c>
      <c r="I212" s="17">
        <v>2465</v>
      </c>
      <c r="AG212" s="19"/>
    </row>
    <row r="213" spans="1:33" s="18" customFormat="1" ht="68.25" customHeight="1">
      <c r="A213" s="12" t="s">
        <v>187</v>
      </c>
      <c r="B213" s="13" t="s">
        <v>188</v>
      </c>
      <c r="C213" s="14" t="s">
        <v>219</v>
      </c>
      <c r="D213" s="15" t="s">
        <v>13</v>
      </c>
      <c r="E213" s="16" t="s">
        <v>99</v>
      </c>
      <c r="F213" s="16" t="s">
        <v>386</v>
      </c>
      <c r="G213" s="17">
        <v>2320.66</v>
      </c>
      <c r="H213" s="17">
        <v>0</v>
      </c>
      <c r="I213" s="17">
        <v>2320.66</v>
      </c>
      <c r="AG213" s="19"/>
    </row>
    <row r="214" spans="1:33" s="18" customFormat="1" ht="68.25" customHeight="1">
      <c r="A214" s="12" t="s">
        <v>187</v>
      </c>
      <c r="B214" s="13" t="s">
        <v>188</v>
      </c>
      <c r="C214" s="14" t="s">
        <v>219</v>
      </c>
      <c r="D214" s="15" t="s">
        <v>13</v>
      </c>
      <c r="E214" s="16" t="s">
        <v>99</v>
      </c>
      <c r="F214" s="16" t="s">
        <v>387</v>
      </c>
      <c r="G214" s="17">
        <v>2060.19</v>
      </c>
      <c r="H214" s="17">
        <v>0</v>
      </c>
      <c r="I214" s="17">
        <v>2060.19</v>
      </c>
      <c r="AG214" s="19"/>
    </row>
    <row r="215" spans="1:33" s="18" customFormat="1" ht="68.25" customHeight="1">
      <c r="A215" s="12" t="s">
        <v>187</v>
      </c>
      <c r="B215" s="13" t="s">
        <v>188</v>
      </c>
      <c r="C215" s="14" t="s">
        <v>219</v>
      </c>
      <c r="D215" s="15" t="s">
        <v>13</v>
      </c>
      <c r="E215" s="16" t="s">
        <v>99</v>
      </c>
      <c r="F215" s="16" t="s">
        <v>388</v>
      </c>
      <c r="G215" s="17">
        <v>1688.18</v>
      </c>
      <c r="H215" s="17">
        <v>0</v>
      </c>
      <c r="I215" s="17">
        <v>1688.18</v>
      </c>
      <c r="AG215" s="19"/>
    </row>
    <row r="216" spans="1:33" s="18" customFormat="1" ht="68.25" customHeight="1">
      <c r="A216" s="12" t="s">
        <v>187</v>
      </c>
      <c r="B216" s="13" t="s">
        <v>188</v>
      </c>
      <c r="C216" s="14" t="s">
        <v>219</v>
      </c>
      <c r="D216" s="15" t="s">
        <v>13</v>
      </c>
      <c r="E216" s="16" t="s">
        <v>99</v>
      </c>
      <c r="F216" s="16" t="s">
        <v>389</v>
      </c>
      <c r="G216" s="17">
        <v>1248.74</v>
      </c>
      <c r="H216" s="17">
        <v>0</v>
      </c>
      <c r="I216" s="17">
        <v>1248.74</v>
      </c>
      <c r="AG216" s="19"/>
    </row>
    <row r="217" spans="1:33" s="18" customFormat="1" ht="68.25" customHeight="1">
      <c r="A217" s="12" t="s">
        <v>187</v>
      </c>
      <c r="B217" s="13" t="s">
        <v>188</v>
      </c>
      <c r="C217" s="14" t="s">
        <v>219</v>
      </c>
      <c r="D217" s="15" t="s">
        <v>13</v>
      </c>
      <c r="E217" s="16" t="s">
        <v>99</v>
      </c>
      <c r="F217" s="16" t="s">
        <v>390</v>
      </c>
      <c r="G217" s="17">
        <v>632.78</v>
      </c>
      <c r="H217" s="17">
        <v>0</v>
      </c>
      <c r="I217" s="17">
        <v>632.78</v>
      </c>
      <c r="AG217" s="19"/>
    </row>
    <row r="218" spans="1:33" s="18" customFormat="1" ht="68.25" customHeight="1">
      <c r="A218" s="12" t="s">
        <v>137</v>
      </c>
      <c r="B218" s="13">
        <v>29979036001031</v>
      </c>
      <c r="C218" s="14" t="s">
        <v>235</v>
      </c>
      <c r="D218" s="15" t="s">
        <v>13</v>
      </c>
      <c r="E218" s="16" t="s">
        <v>99</v>
      </c>
      <c r="F218" s="16" t="s">
        <v>391</v>
      </c>
      <c r="G218" s="17">
        <v>13895.61</v>
      </c>
      <c r="H218" s="17">
        <v>0</v>
      </c>
      <c r="I218" s="17">
        <v>13895.61</v>
      </c>
      <c r="AG218" s="19"/>
    </row>
    <row r="219" spans="1:33" s="18" customFormat="1" ht="68.25" customHeight="1">
      <c r="A219" s="12" t="s">
        <v>187</v>
      </c>
      <c r="B219" s="13" t="s">
        <v>188</v>
      </c>
      <c r="C219" s="14" t="s">
        <v>392</v>
      </c>
      <c r="D219" s="15" t="s">
        <v>13</v>
      </c>
      <c r="E219" s="16" t="s">
        <v>99</v>
      </c>
      <c r="F219" s="16" t="s">
        <v>393</v>
      </c>
      <c r="G219" s="17">
        <v>734280.92</v>
      </c>
      <c r="H219" s="17">
        <v>0</v>
      </c>
      <c r="I219" s="17">
        <v>734280.92</v>
      </c>
      <c r="AG219" s="19"/>
    </row>
    <row r="220" spans="1:33" s="18" customFormat="1" ht="68.25" customHeight="1">
      <c r="A220" s="12" t="s">
        <v>187</v>
      </c>
      <c r="B220" s="13" t="s">
        <v>188</v>
      </c>
      <c r="C220" s="14" t="s">
        <v>392</v>
      </c>
      <c r="D220" s="15" t="s">
        <v>13</v>
      </c>
      <c r="E220" s="16" t="s">
        <v>99</v>
      </c>
      <c r="F220" s="16" t="s">
        <v>394</v>
      </c>
      <c r="G220" s="17">
        <v>2278.98</v>
      </c>
      <c r="H220" s="17">
        <v>0</v>
      </c>
      <c r="I220" s="17">
        <v>2278.98</v>
      </c>
      <c r="AG220" s="19"/>
    </row>
    <row r="221" spans="1:33" s="18" customFormat="1" ht="68.25" customHeight="1">
      <c r="A221" s="12" t="s">
        <v>187</v>
      </c>
      <c r="B221" s="13" t="s">
        <v>188</v>
      </c>
      <c r="C221" s="14" t="s">
        <v>395</v>
      </c>
      <c r="D221" s="15" t="s">
        <v>13</v>
      </c>
      <c r="E221" s="16" t="s">
        <v>99</v>
      </c>
      <c r="F221" s="16" t="s">
        <v>396</v>
      </c>
      <c r="G221" s="17">
        <v>425627.93</v>
      </c>
      <c r="H221" s="17">
        <v>0</v>
      </c>
      <c r="I221" s="17">
        <v>425627.93</v>
      </c>
      <c r="AG221" s="19"/>
    </row>
    <row r="222" spans="1:33" s="18" customFormat="1" ht="68.25" customHeight="1">
      <c r="A222" s="12" t="s">
        <v>187</v>
      </c>
      <c r="B222" s="13" t="s">
        <v>188</v>
      </c>
      <c r="C222" s="14" t="s">
        <v>395</v>
      </c>
      <c r="D222" s="15" t="s">
        <v>13</v>
      </c>
      <c r="E222" s="16" t="s">
        <v>99</v>
      </c>
      <c r="F222" s="16" t="s">
        <v>397</v>
      </c>
      <c r="G222" s="17">
        <v>5188.79</v>
      </c>
      <c r="H222" s="17">
        <v>0</v>
      </c>
      <c r="I222" s="17">
        <v>5188.79</v>
      </c>
      <c r="AG222" s="19"/>
    </row>
    <row r="223" spans="1:33" s="18" customFormat="1" ht="68.25" customHeight="1">
      <c r="A223" s="12" t="s">
        <v>187</v>
      </c>
      <c r="B223" s="13" t="s">
        <v>188</v>
      </c>
      <c r="C223" s="14" t="s">
        <v>395</v>
      </c>
      <c r="D223" s="15" t="s">
        <v>13</v>
      </c>
      <c r="E223" s="16" t="s">
        <v>99</v>
      </c>
      <c r="F223" s="16" t="s">
        <v>398</v>
      </c>
      <c r="G223" s="17">
        <v>2892.5</v>
      </c>
      <c r="H223" s="17">
        <v>0</v>
      </c>
      <c r="I223" s="17">
        <v>2892.5</v>
      </c>
      <c r="AG223" s="19"/>
    </row>
    <row r="224" spans="1:33" s="18" customFormat="1" ht="68.25" customHeight="1">
      <c r="A224" s="12" t="s">
        <v>187</v>
      </c>
      <c r="B224" s="13" t="s">
        <v>188</v>
      </c>
      <c r="C224" s="14" t="s">
        <v>395</v>
      </c>
      <c r="D224" s="15" t="s">
        <v>13</v>
      </c>
      <c r="E224" s="16" t="s">
        <v>99</v>
      </c>
      <c r="F224" s="16" t="s">
        <v>399</v>
      </c>
      <c r="G224" s="17">
        <v>76994.41</v>
      </c>
      <c r="H224" s="17">
        <v>0</v>
      </c>
      <c r="I224" s="17">
        <v>76994.41</v>
      </c>
      <c r="AG224" s="19"/>
    </row>
    <row r="225" spans="1:33" s="18" customFormat="1" ht="68.25" customHeight="1">
      <c r="A225" s="12" t="s">
        <v>187</v>
      </c>
      <c r="B225" s="13" t="s">
        <v>188</v>
      </c>
      <c r="C225" s="14" t="s">
        <v>341</v>
      </c>
      <c r="D225" s="15" t="s">
        <v>13</v>
      </c>
      <c r="E225" s="16" t="s">
        <v>99</v>
      </c>
      <c r="F225" s="16" t="s">
        <v>400</v>
      </c>
      <c r="G225" s="17">
        <v>251706.81</v>
      </c>
      <c r="H225" s="17">
        <v>0</v>
      </c>
      <c r="I225" s="17">
        <v>224019.06</v>
      </c>
      <c r="AG225" s="19"/>
    </row>
    <row r="226" spans="1:33" s="18" customFormat="1" ht="68.25" customHeight="1">
      <c r="A226" s="12" t="s">
        <v>401</v>
      </c>
      <c r="B226" s="13">
        <v>2844344000102</v>
      </c>
      <c r="C226" s="14" t="s">
        <v>402</v>
      </c>
      <c r="D226" s="15" t="s">
        <v>13</v>
      </c>
      <c r="E226" s="16" t="s">
        <v>99</v>
      </c>
      <c r="F226" s="16" t="s">
        <v>403</v>
      </c>
      <c r="G226" s="17">
        <v>5000</v>
      </c>
      <c r="H226" s="17">
        <v>0</v>
      </c>
      <c r="I226" s="17">
        <v>0</v>
      </c>
      <c r="AG226" s="19"/>
    </row>
    <row r="227" spans="1:33" s="18" customFormat="1" ht="68.25" customHeight="1">
      <c r="A227" s="12" t="s">
        <v>187</v>
      </c>
      <c r="B227" s="13" t="s">
        <v>188</v>
      </c>
      <c r="C227" s="14" t="s">
        <v>339</v>
      </c>
      <c r="D227" s="15" t="s">
        <v>13</v>
      </c>
      <c r="E227" s="16" t="s">
        <v>99</v>
      </c>
      <c r="F227" s="16" t="s">
        <v>404</v>
      </c>
      <c r="G227" s="17">
        <v>1334041.44</v>
      </c>
      <c r="H227" s="17">
        <v>0</v>
      </c>
      <c r="I227" s="17">
        <v>1170981.47</v>
      </c>
      <c r="AG227" s="19"/>
    </row>
    <row r="228" spans="1:33" s="18" customFormat="1" ht="68.25" customHeight="1">
      <c r="A228" s="12" t="s">
        <v>187</v>
      </c>
      <c r="B228" s="13" t="s">
        <v>188</v>
      </c>
      <c r="C228" s="14" t="s">
        <v>343</v>
      </c>
      <c r="D228" s="15" t="s">
        <v>13</v>
      </c>
      <c r="E228" s="16" t="s">
        <v>99</v>
      </c>
      <c r="F228" s="16" t="s">
        <v>405</v>
      </c>
      <c r="G228" s="17">
        <v>971065.7</v>
      </c>
      <c r="H228" s="17">
        <v>0</v>
      </c>
      <c r="I228" s="17">
        <v>971065.7</v>
      </c>
      <c r="AG228" s="19"/>
    </row>
    <row r="229" spans="1:33" s="18" customFormat="1" ht="68.25" customHeight="1">
      <c r="A229" s="12" t="s">
        <v>187</v>
      </c>
      <c r="B229" s="13" t="s">
        <v>188</v>
      </c>
      <c r="C229" s="14" t="s">
        <v>219</v>
      </c>
      <c r="D229" s="15" t="s">
        <v>13</v>
      </c>
      <c r="E229" s="16" t="s">
        <v>99</v>
      </c>
      <c r="F229" s="16" t="s">
        <v>406</v>
      </c>
      <c r="G229" s="17">
        <v>337835.74</v>
      </c>
      <c r="H229" s="17">
        <v>0</v>
      </c>
      <c r="I229" s="17">
        <v>337835.74</v>
      </c>
      <c r="AG229" s="19"/>
    </row>
    <row r="230" spans="1:33" s="18" customFormat="1" ht="68.25" customHeight="1">
      <c r="A230" s="12" t="s">
        <v>187</v>
      </c>
      <c r="B230" s="13" t="s">
        <v>188</v>
      </c>
      <c r="C230" s="14" t="s">
        <v>219</v>
      </c>
      <c r="D230" s="15" t="s">
        <v>13</v>
      </c>
      <c r="E230" s="16" t="s">
        <v>99</v>
      </c>
      <c r="F230" s="16" t="s">
        <v>407</v>
      </c>
      <c r="G230" s="17">
        <v>232496.04</v>
      </c>
      <c r="H230" s="17">
        <v>0</v>
      </c>
      <c r="I230" s="17">
        <v>232496.04</v>
      </c>
      <c r="AG230" s="19"/>
    </row>
    <row r="231" spans="1:33" s="18" customFormat="1" ht="68.25" customHeight="1">
      <c r="A231" s="12" t="s">
        <v>187</v>
      </c>
      <c r="B231" s="13" t="s">
        <v>188</v>
      </c>
      <c r="C231" s="14" t="s">
        <v>219</v>
      </c>
      <c r="D231" s="15" t="s">
        <v>13</v>
      </c>
      <c r="E231" s="16" t="s">
        <v>99</v>
      </c>
      <c r="F231" s="16" t="s">
        <v>408</v>
      </c>
      <c r="G231" s="17">
        <v>21170.92</v>
      </c>
      <c r="H231" s="17">
        <v>0</v>
      </c>
      <c r="I231" s="17">
        <v>21170.92</v>
      </c>
      <c r="AG231" s="19"/>
    </row>
    <row r="232" spans="1:33" s="18" customFormat="1" ht="68.25" customHeight="1">
      <c r="A232" s="12" t="s">
        <v>187</v>
      </c>
      <c r="B232" s="13" t="s">
        <v>188</v>
      </c>
      <c r="C232" s="14" t="s">
        <v>219</v>
      </c>
      <c r="D232" s="15" t="s">
        <v>13</v>
      </c>
      <c r="E232" s="16" t="s">
        <v>99</v>
      </c>
      <c r="F232" s="16" t="s">
        <v>409</v>
      </c>
      <c r="G232" s="17">
        <v>9649.18</v>
      </c>
      <c r="H232" s="17">
        <v>0</v>
      </c>
      <c r="I232" s="17">
        <v>9649.18</v>
      </c>
      <c r="AG232" s="19"/>
    </row>
    <row r="233" spans="1:33" s="18" customFormat="1" ht="68.25" customHeight="1">
      <c r="A233" s="12" t="s">
        <v>187</v>
      </c>
      <c r="B233" s="13" t="s">
        <v>188</v>
      </c>
      <c r="C233" s="14" t="s">
        <v>219</v>
      </c>
      <c r="D233" s="15" t="s">
        <v>13</v>
      </c>
      <c r="E233" s="16" t="s">
        <v>99</v>
      </c>
      <c r="F233" s="16" t="s">
        <v>410</v>
      </c>
      <c r="G233" s="17">
        <v>1109.9</v>
      </c>
      <c r="H233" s="17">
        <v>0</v>
      </c>
      <c r="I233" s="17">
        <v>1109.9</v>
      </c>
      <c r="AG233" s="19"/>
    </row>
    <row r="234" spans="1:9" s="21" customFormat="1" ht="68.25" customHeight="1">
      <c r="A234" s="12" t="s">
        <v>143</v>
      </c>
      <c r="B234" s="13">
        <v>4406195000125</v>
      </c>
      <c r="C234" s="14" t="s">
        <v>411</v>
      </c>
      <c r="D234" s="15" t="s">
        <v>13</v>
      </c>
      <c r="E234" s="16" t="s">
        <v>99</v>
      </c>
      <c r="F234" s="16" t="s">
        <v>412</v>
      </c>
      <c r="G234" s="17">
        <v>224.92</v>
      </c>
      <c r="H234" s="17">
        <v>0</v>
      </c>
      <c r="I234" s="17">
        <v>224.92</v>
      </c>
    </row>
    <row r="235" spans="1:9" s="21" customFormat="1" ht="68.25" customHeight="1">
      <c r="A235" s="12" t="s">
        <v>413</v>
      </c>
      <c r="B235" s="13">
        <v>9184899000114</v>
      </c>
      <c r="C235" s="14" t="s">
        <v>414</v>
      </c>
      <c r="D235" s="15" t="s">
        <v>21</v>
      </c>
      <c r="E235" s="16" t="s">
        <v>57</v>
      </c>
      <c r="F235" s="16" t="s">
        <v>415</v>
      </c>
      <c r="G235" s="17">
        <v>917.92</v>
      </c>
      <c r="H235" s="17">
        <v>0</v>
      </c>
      <c r="I235" s="17">
        <v>917.92</v>
      </c>
    </row>
    <row r="236" spans="1:9" s="21" customFormat="1" ht="68.25" customHeight="1">
      <c r="A236" s="12" t="s">
        <v>416</v>
      </c>
      <c r="B236" s="13">
        <v>10847885000112</v>
      </c>
      <c r="C236" s="14" t="s">
        <v>417</v>
      </c>
      <c r="D236" s="15" t="s">
        <v>21</v>
      </c>
      <c r="E236" s="16" t="s">
        <v>57</v>
      </c>
      <c r="F236" s="16" t="s">
        <v>418</v>
      </c>
      <c r="G236" s="17">
        <v>1186.64</v>
      </c>
      <c r="H236" s="17">
        <v>0</v>
      </c>
      <c r="I236" s="17">
        <v>1186.64</v>
      </c>
    </row>
    <row r="237" spans="1:9" s="21" customFormat="1" ht="68.25" customHeight="1">
      <c r="A237" s="12" t="s">
        <v>419</v>
      </c>
      <c r="B237" s="13">
        <v>7359872000190</v>
      </c>
      <c r="C237" s="14" t="s">
        <v>420</v>
      </c>
      <c r="D237" s="15" t="s">
        <v>21</v>
      </c>
      <c r="E237" s="16" t="s">
        <v>57</v>
      </c>
      <c r="F237" s="16" t="s">
        <v>421</v>
      </c>
      <c r="G237" s="17">
        <v>1950</v>
      </c>
      <c r="H237" s="17">
        <v>0</v>
      </c>
      <c r="I237" s="17">
        <v>1950</v>
      </c>
    </row>
    <row r="238" spans="1:9" s="21" customFormat="1" ht="68.25" customHeight="1">
      <c r="A238" s="12" t="s">
        <v>422</v>
      </c>
      <c r="B238" s="13">
        <v>4407029000143</v>
      </c>
      <c r="C238" s="14" t="s">
        <v>423</v>
      </c>
      <c r="D238" s="15" t="s">
        <v>13</v>
      </c>
      <c r="E238" s="16" t="s">
        <v>424</v>
      </c>
      <c r="F238" s="16" t="s">
        <v>425</v>
      </c>
      <c r="G238" s="17">
        <v>50</v>
      </c>
      <c r="H238" s="17">
        <v>0</v>
      </c>
      <c r="I238" s="17">
        <v>50</v>
      </c>
    </row>
    <row r="239" spans="1:9" s="21" customFormat="1" ht="68.25" customHeight="1">
      <c r="A239" s="12" t="s">
        <v>137</v>
      </c>
      <c r="B239" s="13">
        <v>29979036001031</v>
      </c>
      <c r="C239" s="14" t="s">
        <v>426</v>
      </c>
      <c r="D239" s="15" t="s">
        <v>13</v>
      </c>
      <c r="E239" s="16" t="s">
        <v>424</v>
      </c>
      <c r="F239" s="16" t="s">
        <v>427</v>
      </c>
      <c r="G239" s="17">
        <v>254.63</v>
      </c>
      <c r="H239" s="17">
        <v>0</v>
      </c>
      <c r="I239" s="17">
        <v>254.63</v>
      </c>
    </row>
    <row r="240" spans="1:9" s="21" customFormat="1" ht="68.25" customHeight="1">
      <c r="A240" s="12" t="s">
        <v>428</v>
      </c>
      <c r="B240" s="13">
        <v>23043415272</v>
      </c>
      <c r="C240" s="14" t="s">
        <v>135</v>
      </c>
      <c r="D240" s="15" t="s">
        <v>13</v>
      </c>
      <c r="E240" s="16" t="s">
        <v>424</v>
      </c>
      <c r="F240" s="16" t="s">
        <v>429</v>
      </c>
      <c r="G240" s="17">
        <v>2344.74</v>
      </c>
      <c r="H240" s="17">
        <v>0</v>
      </c>
      <c r="I240" s="17">
        <v>2344.74</v>
      </c>
    </row>
    <row r="241" spans="1:9" s="21" customFormat="1" ht="68.25" customHeight="1">
      <c r="A241" s="12" t="s">
        <v>430</v>
      </c>
      <c r="B241" s="13">
        <v>41104579120</v>
      </c>
      <c r="C241" s="14" t="s">
        <v>135</v>
      </c>
      <c r="D241" s="15" t="s">
        <v>13</v>
      </c>
      <c r="E241" s="16" t="s">
        <v>424</v>
      </c>
      <c r="F241" s="16" t="s">
        <v>431</v>
      </c>
      <c r="G241" s="17">
        <v>2344.74</v>
      </c>
      <c r="H241" s="17">
        <v>0</v>
      </c>
      <c r="I241" s="17">
        <v>2344.74</v>
      </c>
    </row>
    <row r="242" spans="1:9" s="21" customFormat="1" ht="68.25" customHeight="1">
      <c r="A242" s="12" t="s">
        <v>432</v>
      </c>
      <c r="B242" s="13">
        <v>97594610806</v>
      </c>
      <c r="C242" s="14" t="s">
        <v>135</v>
      </c>
      <c r="D242" s="15" t="s">
        <v>13</v>
      </c>
      <c r="E242" s="16" t="s">
        <v>424</v>
      </c>
      <c r="F242" s="16" t="s">
        <v>433</v>
      </c>
      <c r="G242" s="17">
        <v>2344.74</v>
      </c>
      <c r="H242" s="17">
        <v>0</v>
      </c>
      <c r="I242" s="17">
        <v>2344.74</v>
      </c>
    </row>
    <row r="243" spans="1:9" s="21" customFormat="1" ht="68.25" customHeight="1">
      <c r="A243" s="12" t="s">
        <v>434</v>
      </c>
      <c r="B243" s="13">
        <v>40667790268</v>
      </c>
      <c r="C243" s="14" t="s">
        <v>135</v>
      </c>
      <c r="D243" s="15" t="s">
        <v>13</v>
      </c>
      <c r="E243" s="16" t="s">
        <v>424</v>
      </c>
      <c r="F243" s="16" t="s">
        <v>435</v>
      </c>
      <c r="G243" s="17">
        <v>2344.74</v>
      </c>
      <c r="H243" s="17">
        <v>0</v>
      </c>
      <c r="I243" s="17">
        <v>2344.74</v>
      </c>
    </row>
    <row r="244" spans="1:9" s="21" customFormat="1" ht="68.25" customHeight="1">
      <c r="A244" s="12" t="s">
        <v>436</v>
      </c>
      <c r="B244" s="13">
        <v>8786974000154</v>
      </c>
      <c r="C244" s="14" t="s">
        <v>437</v>
      </c>
      <c r="D244" s="15" t="s">
        <v>21</v>
      </c>
      <c r="E244" s="16" t="s">
        <v>57</v>
      </c>
      <c r="F244" s="16" t="s">
        <v>438</v>
      </c>
      <c r="G244" s="17">
        <v>21450</v>
      </c>
      <c r="H244" s="17">
        <v>0</v>
      </c>
      <c r="I244" s="17">
        <v>21450</v>
      </c>
    </row>
    <row r="245" spans="1:9" s="21" customFormat="1" ht="68.25" customHeight="1">
      <c r="A245" s="12" t="s">
        <v>348</v>
      </c>
      <c r="B245" s="13">
        <v>34288970210</v>
      </c>
      <c r="C245" s="14" t="s">
        <v>135</v>
      </c>
      <c r="D245" s="15" t="s">
        <v>13</v>
      </c>
      <c r="E245" s="16" t="s">
        <v>99</v>
      </c>
      <c r="F245" s="16" t="s">
        <v>439</v>
      </c>
      <c r="G245" s="17">
        <v>822.72</v>
      </c>
      <c r="H245" s="17">
        <v>0</v>
      </c>
      <c r="I245" s="17">
        <v>822.72</v>
      </c>
    </row>
    <row r="246" spans="1:9" s="21" customFormat="1" ht="68.25" customHeight="1">
      <c r="A246" s="12" t="s">
        <v>440</v>
      </c>
      <c r="B246" s="13">
        <v>11975458168</v>
      </c>
      <c r="C246" s="14" t="s">
        <v>135</v>
      </c>
      <c r="D246" s="15" t="s">
        <v>13</v>
      </c>
      <c r="E246" s="16" t="s">
        <v>424</v>
      </c>
      <c r="F246" s="16" t="s">
        <v>441</v>
      </c>
      <c r="G246" s="17">
        <v>2468.16</v>
      </c>
      <c r="H246" s="17">
        <v>0</v>
      </c>
      <c r="I246" s="17">
        <v>2468.16</v>
      </c>
    </row>
    <row r="247" spans="1:9" s="21" customFormat="1" ht="68.25" customHeight="1">
      <c r="A247" s="12" t="s">
        <v>161</v>
      </c>
      <c r="B247" s="13">
        <v>89450132291</v>
      </c>
      <c r="C247" s="14" t="s">
        <v>135</v>
      </c>
      <c r="D247" s="15" t="s">
        <v>13</v>
      </c>
      <c r="E247" s="16" t="s">
        <v>424</v>
      </c>
      <c r="F247" s="16" t="s">
        <v>442</v>
      </c>
      <c r="G247" s="17">
        <v>6413.55</v>
      </c>
      <c r="H247" s="17">
        <v>0</v>
      </c>
      <c r="I247" s="17">
        <v>6413.55</v>
      </c>
    </row>
    <row r="248" spans="1:9" s="21" customFormat="1" ht="68.25" customHeight="1">
      <c r="A248" s="12" t="s">
        <v>443</v>
      </c>
      <c r="B248" s="13">
        <v>18676667000174</v>
      </c>
      <c r="C248" s="14" t="s">
        <v>444</v>
      </c>
      <c r="D248" s="15" t="s">
        <v>21</v>
      </c>
      <c r="E248" s="16" t="s">
        <v>57</v>
      </c>
      <c r="F248" s="16" t="s">
        <v>445</v>
      </c>
      <c r="G248" s="17">
        <v>15420</v>
      </c>
      <c r="H248" s="17">
        <v>0</v>
      </c>
      <c r="I248" s="17">
        <v>15420</v>
      </c>
    </row>
    <row r="249" spans="1:9" s="21" customFormat="1" ht="68.25" customHeight="1">
      <c r="A249" s="12" t="s">
        <v>446</v>
      </c>
      <c r="B249" s="13">
        <v>10602740000151</v>
      </c>
      <c r="C249" s="14" t="s">
        <v>447</v>
      </c>
      <c r="D249" s="15" t="s">
        <v>21</v>
      </c>
      <c r="E249" s="16" t="s">
        <v>57</v>
      </c>
      <c r="F249" s="16" t="s">
        <v>448</v>
      </c>
      <c r="G249" s="17">
        <v>43333.3</v>
      </c>
      <c r="H249" s="17">
        <v>0</v>
      </c>
      <c r="I249" s="17">
        <f>18922.21+4333.33</f>
        <v>23255.54</v>
      </c>
    </row>
    <row r="250" spans="1:9" s="21" customFormat="1" ht="68.25" customHeight="1">
      <c r="A250" s="12" t="s">
        <v>154</v>
      </c>
      <c r="B250" s="13">
        <v>4153748000185</v>
      </c>
      <c r="C250" s="14" t="s">
        <v>449</v>
      </c>
      <c r="D250" s="15" t="s">
        <v>13</v>
      </c>
      <c r="E250" s="16" t="s">
        <v>99</v>
      </c>
      <c r="F250" s="16" t="s">
        <v>450</v>
      </c>
      <c r="G250" s="17">
        <v>1096500.05</v>
      </c>
      <c r="H250" s="17">
        <v>0</v>
      </c>
      <c r="I250" s="17">
        <v>1096500.05</v>
      </c>
    </row>
    <row r="251" spans="1:9" s="21" customFormat="1" ht="68.25" customHeight="1">
      <c r="A251" s="12" t="s">
        <v>154</v>
      </c>
      <c r="B251" s="13">
        <v>4153748000185</v>
      </c>
      <c r="C251" s="14" t="s">
        <v>451</v>
      </c>
      <c r="D251" s="15" t="s">
        <v>13</v>
      </c>
      <c r="E251" s="16" t="s">
        <v>99</v>
      </c>
      <c r="F251" s="16" t="s">
        <v>452</v>
      </c>
      <c r="G251" s="17">
        <v>78199.96</v>
      </c>
      <c r="H251" s="17">
        <v>0</v>
      </c>
      <c r="I251" s="17">
        <v>78199.96</v>
      </c>
    </row>
    <row r="252" spans="1:9" s="21" customFormat="1" ht="68.25" customHeight="1">
      <c r="A252" s="12" t="s">
        <v>288</v>
      </c>
      <c r="B252" s="13">
        <v>17693454420</v>
      </c>
      <c r="C252" s="14" t="s">
        <v>135</v>
      </c>
      <c r="D252" s="15" t="s">
        <v>13</v>
      </c>
      <c r="E252" s="16" t="s">
        <v>99</v>
      </c>
      <c r="F252" s="16" t="s">
        <v>453</v>
      </c>
      <c r="G252" s="17">
        <v>1645.44</v>
      </c>
      <c r="H252" s="17">
        <v>0</v>
      </c>
      <c r="I252" s="17">
        <v>1645.44</v>
      </c>
    </row>
    <row r="253" spans="1:9" s="21" customFormat="1" ht="68.25" customHeight="1">
      <c r="A253" s="12" t="s">
        <v>159</v>
      </c>
      <c r="B253" s="13">
        <v>8964341686</v>
      </c>
      <c r="C253" s="14" t="s">
        <v>135</v>
      </c>
      <c r="D253" s="15" t="s">
        <v>13</v>
      </c>
      <c r="E253" s="16" t="s">
        <v>99</v>
      </c>
      <c r="F253" s="16" t="s">
        <v>454</v>
      </c>
      <c r="G253" s="17">
        <v>1856.25</v>
      </c>
      <c r="H253" s="17">
        <v>0</v>
      </c>
      <c r="I253" s="17">
        <v>1856.25</v>
      </c>
    </row>
    <row r="254" spans="1:9" s="21" customFormat="1" ht="68.25" customHeight="1">
      <c r="A254" s="12" t="s">
        <v>455</v>
      </c>
      <c r="B254" s="13">
        <v>20194358291</v>
      </c>
      <c r="C254" s="14" t="s">
        <v>135</v>
      </c>
      <c r="D254" s="15" t="s">
        <v>13</v>
      </c>
      <c r="E254" s="16" t="s">
        <v>99</v>
      </c>
      <c r="F254" s="16" t="s">
        <v>456</v>
      </c>
      <c r="G254" s="17">
        <v>781.58</v>
      </c>
      <c r="H254" s="17">
        <v>0</v>
      </c>
      <c r="I254" s="17">
        <v>781.58</v>
      </c>
    </row>
    <row r="255" spans="1:9" s="21" customFormat="1" ht="68.25" customHeight="1">
      <c r="A255" s="12" t="s">
        <v>457</v>
      </c>
      <c r="B255" s="13">
        <v>52498107215</v>
      </c>
      <c r="C255" s="14" t="s">
        <v>135</v>
      </c>
      <c r="D255" s="15" t="s">
        <v>13</v>
      </c>
      <c r="E255" s="16" t="s">
        <v>99</v>
      </c>
      <c r="F255" s="16" t="s">
        <v>458</v>
      </c>
      <c r="G255" s="17">
        <v>855.14</v>
      </c>
      <c r="H255" s="17">
        <v>0</v>
      </c>
      <c r="I255" s="17">
        <v>855.14</v>
      </c>
    </row>
    <row r="256" spans="1:9" s="21" customFormat="1" ht="68.25" customHeight="1">
      <c r="A256" s="12" t="s">
        <v>459</v>
      </c>
      <c r="B256" s="13">
        <v>3550321473</v>
      </c>
      <c r="C256" s="14" t="s">
        <v>135</v>
      </c>
      <c r="D256" s="15" t="s">
        <v>13</v>
      </c>
      <c r="E256" s="16" t="s">
        <v>99</v>
      </c>
      <c r="F256" s="16" t="s">
        <v>460</v>
      </c>
      <c r="G256" s="17">
        <v>1485</v>
      </c>
      <c r="H256" s="17">
        <v>0</v>
      </c>
      <c r="I256" s="17">
        <v>1485</v>
      </c>
    </row>
    <row r="257" spans="1:9" s="21" customFormat="1" ht="68.25" customHeight="1">
      <c r="A257" s="12" t="s">
        <v>461</v>
      </c>
      <c r="B257" s="13">
        <v>87584220134</v>
      </c>
      <c r="C257" s="14" t="s">
        <v>135</v>
      </c>
      <c r="D257" s="15" t="s">
        <v>13</v>
      </c>
      <c r="E257" s="16" t="s">
        <v>99</v>
      </c>
      <c r="F257" s="16" t="s">
        <v>462</v>
      </c>
      <c r="G257" s="17">
        <v>1485</v>
      </c>
      <c r="H257" s="17">
        <v>0</v>
      </c>
      <c r="I257" s="17">
        <v>1485</v>
      </c>
    </row>
    <row r="258" spans="1:9" s="21" customFormat="1" ht="68.25" customHeight="1">
      <c r="A258" s="12" t="s">
        <v>463</v>
      </c>
      <c r="B258" s="13">
        <v>43719996204</v>
      </c>
      <c r="C258" s="14" t="s">
        <v>135</v>
      </c>
      <c r="D258" s="15" t="s">
        <v>13</v>
      </c>
      <c r="E258" s="16" t="s">
        <v>99</v>
      </c>
      <c r="F258" s="16" t="s">
        <v>464</v>
      </c>
      <c r="G258" s="17">
        <v>1172.37</v>
      </c>
      <c r="H258" s="17">
        <v>0</v>
      </c>
      <c r="I258" s="17">
        <v>1172.37</v>
      </c>
    </row>
    <row r="259" spans="1:9" s="21" customFormat="1" ht="68.25" customHeight="1">
      <c r="A259" s="12" t="s">
        <v>465</v>
      </c>
      <c r="B259" s="13">
        <v>74092049234</v>
      </c>
      <c r="C259" s="14" t="s">
        <v>135</v>
      </c>
      <c r="D259" s="15" t="s">
        <v>13</v>
      </c>
      <c r="E259" s="16" t="s">
        <v>99</v>
      </c>
      <c r="F259" s="16" t="s">
        <v>466</v>
      </c>
      <c r="G259" s="17">
        <v>1282.71</v>
      </c>
      <c r="H259" s="17">
        <v>0</v>
      </c>
      <c r="I259" s="17">
        <v>1282.71</v>
      </c>
    </row>
    <row r="260" spans="1:9" s="21" customFormat="1" ht="68.25" customHeight="1">
      <c r="A260" s="12" t="s">
        <v>467</v>
      </c>
      <c r="B260" s="13">
        <v>31515401200</v>
      </c>
      <c r="C260" s="14" t="s">
        <v>135</v>
      </c>
      <c r="D260" s="15" t="s">
        <v>13</v>
      </c>
      <c r="E260" s="16" t="s">
        <v>99</v>
      </c>
      <c r="F260" s="16" t="s">
        <v>468</v>
      </c>
      <c r="G260" s="17">
        <v>4275.7</v>
      </c>
      <c r="H260" s="17">
        <v>0</v>
      </c>
      <c r="I260" s="17">
        <v>4275.7</v>
      </c>
    </row>
    <row r="261" spans="1:9" s="21" customFormat="1" ht="68.25" customHeight="1">
      <c r="A261" s="12" t="s">
        <v>469</v>
      </c>
      <c r="B261" s="13">
        <v>42878411234</v>
      </c>
      <c r="C261" s="14" t="s">
        <v>470</v>
      </c>
      <c r="D261" s="15" t="s">
        <v>13</v>
      </c>
      <c r="E261" s="16" t="s">
        <v>99</v>
      </c>
      <c r="F261" s="16" t="s">
        <v>471</v>
      </c>
      <c r="G261" s="17">
        <v>1000</v>
      </c>
      <c r="H261" s="17">
        <v>0</v>
      </c>
      <c r="I261" s="17">
        <v>1000</v>
      </c>
    </row>
    <row r="262" spans="1:9" s="21" customFormat="1" ht="68.25" customHeight="1">
      <c r="A262" s="12" t="s">
        <v>472</v>
      </c>
      <c r="B262" s="13">
        <v>55792278253</v>
      </c>
      <c r="C262" s="14" t="s">
        <v>473</v>
      </c>
      <c r="D262" s="15" t="s">
        <v>13</v>
      </c>
      <c r="E262" s="16" t="s">
        <v>99</v>
      </c>
      <c r="F262" s="16" t="s">
        <v>474</v>
      </c>
      <c r="G262" s="17">
        <v>1000</v>
      </c>
      <c r="H262" s="17">
        <v>0</v>
      </c>
      <c r="I262" s="17">
        <v>1000</v>
      </c>
    </row>
    <row r="263" spans="1:9" s="21" customFormat="1" ht="68.25" customHeight="1">
      <c r="A263" s="12" t="s">
        <v>475</v>
      </c>
      <c r="B263" s="13">
        <v>18148334803</v>
      </c>
      <c r="C263" s="14" t="s">
        <v>476</v>
      </c>
      <c r="D263" s="15" t="s">
        <v>13</v>
      </c>
      <c r="E263" s="16" t="s">
        <v>99</v>
      </c>
      <c r="F263" s="16" t="s">
        <v>477</v>
      </c>
      <c r="G263" s="17">
        <v>1000</v>
      </c>
      <c r="H263" s="17">
        <v>0</v>
      </c>
      <c r="I263" s="17">
        <v>1000</v>
      </c>
    </row>
    <row r="264" spans="1:9" s="21" customFormat="1" ht="68.25" customHeight="1">
      <c r="A264" s="12" t="s">
        <v>475</v>
      </c>
      <c r="B264" s="13">
        <v>18148334803</v>
      </c>
      <c r="C264" s="14" t="s">
        <v>478</v>
      </c>
      <c r="D264" s="15" t="s">
        <v>13</v>
      </c>
      <c r="E264" s="16" t="s">
        <v>99</v>
      </c>
      <c r="F264" s="16" t="s">
        <v>479</v>
      </c>
      <c r="G264" s="17">
        <v>1000</v>
      </c>
      <c r="H264" s="17">
        <v>0</v>
      </c>
      <c r="I264" s="17">
        <v>1000</v>
      </c>
    </row>
    <row r="265" spans="1:9" s="21" customFormat="1" ht="68.25" customHeight="1">
      <c r="A265" s="12" t="s">
        <v>148</v>
      </c>
      <c r="B265" s="13">
        <v>5610079000196</v>
      </c>
      <c r="C265" s="14" t="s">
        <v>480</v>
      </c>
      <c r="D265" s="15" t="s">
        <v>13</v>
      </c>
      <c r="E265" s="16" t="s">
        <v>99</v>
      </c>
      <c r="F265" s="16" t="s">
        <v>481</v>
      </c>
      <c r="G265" s="17">
        <v>558.69</v>
      </c>
      <c r="H265" s="17">
        <v>0</v>
      </c>
      <c r="I265" s="17">
        <v>558.69</v>
      </c>
    </row>
    <row r="266" spans="1:9" s="21" customFormat="1" ht="68.25" customHeight="1">
      <c r="A266" s="12" t="s">
        <v>143</v>
      </c>
      <c r="B266" s="13">
        <v>4406195000125</v>
      </c>
      <c r="C266" s="14" t="s">
        <v>482</v>
      </c>
      <c r="D266" s="15" t="s">
        <v>13</v>
      </c>
      <c r="E266" s="16" t="s">
        <v>99</v>
      </c>
      <c r="F266" s="16" t="s">
        <v>483</v>
      </c>
      <c r="G266" s="17">
        <v>217.28</v>
      </c>
      <c r="H266" s="17">
        <v>0</v>
      </c>
      <c r="I266" s="17">
        <v>217.28</v>
      </c>
    </row>
    <row r="267" spans="1:9" s="21" customFormat="1" ht="68.25" customHeight="1">
      <c r="A267" s="12" t="s">
        <v>484</v>
      </c>
      <c r="B267" s="13">
        <v>2809871000186</v>
      </c>
      <c r="C267" s="14" t="s">
        <v>485</v>
      </c>
      <c r="D267" s="15" t="s">
        <v>21</v>
      </c>
      <c r="E267" s="16" t="s">
        <v>22</v>
      </c>
      <c r="F267" s="16" t="s">
        <v>486</v>
      </c>
      <c r="G267" s="17">
        <v>8250</v>
      </c>
      <c r="H267" s="17">
        <v>700</v>
      </c>
      <c r="I267" s="17">
        <f>1350+400+700</f>
        <v>2450</v>
      </c>
    </row>
    <row r="268" spans="1:9" s="21" customFormat="1" ht="68.25" customHeight="1">
      <c r="A268" s="12" t="s">
        <v>154</v>
      </c>
      <c r="B268" s="13">
        <v>4153748000185</v>
      </c>
      <c r="C268" s="14" t="s">
        <v>487</v>
      </c>
      <c r="D268" s="15" t="s">
        <v>13</v>
      </c>
      <c r="E268" s="16" t="s">
        <v>99</v>
      </c>
      <c r="F268" s="16" t="s">
        <v>488</v>
      </c>
      <c r="G268" s="17">
        <v>3400</v>
      </c>
      <c r="H268" s="17">
        <v>0</v>
      </c>
      <c r="I268" s="17">
        <v>3400</v>
      </c>
    </row>
    <row r="269" spans="1:9" s="21" customFormat="1" ht="68.25" customHeight="1">
      <c r="A269" s="12" t="s">
        <v>489</v>
      </c>
      <c r="B269" s="13">
        <v>4289455204</v>
      </c>
      <c r="C269" s="14" t="s">
        <v>135</v>
      </c>
      <c r="D269" s="15" t="s">
        <v>13</v>
      </c>
      <c r="E269" s="16" t="s">
        <v>99</v>
      </c>
      <c r="F269" s="16" t="s">
        <v>490</v>
      </c>
      <c r="G269" s="17">
        <v>1563.16</v>
      </c>
      <c r="H269" s="17">
        <v>0</v>
      </c>
      <c r="I269" s="17">
        <v>1563.16</v>
      </c>
    </row>
    <row r="270" spans="1:9" s="21" customFormat="1" ht="68.25" customHeight="1">
      <c r="A270" s="12" t="s">
        <v>491</v>
      </c>
      <c r="B270" s="13">
        <v>14220230000170</v>
      </c>
      <c r="C270" s="14" t="s">
        <v>492</v>
      </c>
      <c r="D270" s="15" t="s">
        <v>21</v>
      </c>
      <c r="E270" s="16" t="s">
        <v>57</v>
      </c>
      <c r="F270" s="16" t="s">
        <v>493</v>
      </c>
      <c r="G270" s="17">
        <v>10400</v>
      </c>
      <c r="H270" s="17">
        <v>0</v>
      </c>
      <c r="I270" s="17">
        <v>10400</v>
      </c>
    </row>
    <row r="271" spans="1:9" s="21" customFormat="1" ht="68.25" customHeight="1">
      <c r="A271" s="12" t="s">
        <v>494</v>
      </c>
      <c r="B271" s="13">
        <v>3987907000184</v>
      </c>
      <c r="C271" s="14" t="s">
        <v>495</v>
      </c>
      <c r="D271" s="15" t="s">
        <v>21</v>
      </c>
      <c r="E271" s="16" t="s">
        <v>57</v>
      </c>
      <c r="F271" s="16" t="s">
        <v>496</v>
      </c>
      <c r="G271" s="17">
        <v>3785</v>
      </c>
      <c r="H271" s="17">
        <v>0</v>
      </c>
      <c r="I271" s="17">
        <v>3785</v>
      </c>
    </row>
    <row r="272" spans="1:9" s="21" customFormat="1" ht="68.25" customHeight="1">
      <c r="A272" s="12" t="s">
        <v>187</v>
      </c>
      <c r="B272" s="13" t="s">
        <v>188</v>
      </c>
      <c r="C272" s="14" t="s">
        <v>392</v>
      </c>
      <c r="D272" s="15" t="s">
        <v>13</v>
      </c>
      <c r="E272" s="16" t="s">
        <v>99</v>
      </c>
      <c r="F272" s="16" t="s">
        <v>497</v>
      </c>
      <c r="G272" s="17">
        <v>738658.65</v>
      </c>
      <c r="H272" s="17">
        <v>0</v>
      </c>
      <c r="I272" s="17">
        <v>738658.65</v>
      </c>
    </row>
    <row r="273" spans="1:9" s="21" customFormat="1" ht="68.25" customHeight="1">
      <c r="A273" s="12" t="s">
        <v>187</v>
      </c>
      <c r="B273" s="13" t="s">
        <v>188</v>
      </c>
      <c r="C273" s="14" t="s">
        <v>395</v>
      </c>
      <c r="D273" s="15" t="s">
        <v>13</v>
      </c>
      <c r="E273" s="16" t="s">
        <v>99</v>
      </c>
      <c r="F273" s="16" t="s">
        <v>498</v>
      </c>
      <c r="G273" s="17">
        <v>430066.8</v>
      </c>
      <c r="H273" s="17">
        <v>0</v>
      </c>
      <c r="I273" s="17">
        <v>430066.8</v>
      </c>
    </row>
    <row r="274" spans="1:9" s="21" customFormat="1" ht="68.25" customHeight="1">
      <c r="A274" s="12" t="s">
        <v>187</v>
      </c>
      <c r="B274" s="13" t="s">
        <v>188</v>
      </c>
      <c r="C274" s="14" t="s">
        <v>395</v>
      </c>
      <c r="D274" s="15" t="s">
        <v>13</v>
      </c>
      <c r="E274" s="16" t="s">
        <v>99</v>
      </c>
      <c r="F274" s="16" t="s">
        <v>499</v>
      </c>
      <c r="G274" s="17">
        <v>8253.76</v>
      </c>
      <c r="H274" s="17">
        <v>0</v>
      </c>
      <c r="I274" s="17">
        <v>8253.76</v>
      </c>
    </row>
    <row r="275" spans="1:9" s="21" customFormat="1" ht="68.25" customHeight="1">
      <c r="A275" s="12" t="s">
        <v>187</v>
      </c>
      <c r="B275" s="13" t="s">
        <v>188</v>
      </c>
      <c r="C275" s="14" t="s">
        <v>395</v>
      </c>
      <c r="D275" s="15" t="s">
        <v>13</v>
      </c>
      <c r="E275" s="16" t="s">
        <v>99</v>
      </c>
      <c r="F275" s="16" t="s">
        <v>500</v>
      </c>
      <c r="G275" s="17">
        <v>78513.05</v>
      </c>
      <c r="H275" s="17">
        <v>0</v>
      </c>
      <c r="I275" s="17">
        <v>78513.05</v>
      </c>
    </row>
    <row r="276" spans="1:9" s="21" customFormat="1" ht="68.25" customHeight="1">
      <c r="A276" s="12" t="s">
        <v>187</v>
      </c>
      <c r="B276" s="13" t="s">
        <v>188</v>
      </c>
      <c r="C276" s="14" t="s">
        <v>395</v>
      </c>
      <c r="D276" s="15" t="s">
        <v>13</v>
      </c>
      <c r="E276" s="16" t="s">
        <v>99</v>
      </c>
      <c r="F276" s="16" t="s">
        <v>501</v>
      </c>
      <c r="G276" s="17">
        <v>4338.75</v>
      </c>
      <c r="H276" s="17">
        <v>0</v>
      </c>
      <c r="I276" s="17">
        <v>4338.75</v>
      </c>
    </row>
    <row r="277" spans="1:9" s="21" customFormat="1" ht="68.25" customHeight="1">
      <c r="A277" s="12" t="s">
        <v>502</v>
      </c>
      <c r="B277" s="13">
        <v>81293399787</v>
      </c>
      <c r="C277" s="14" t="s">
        <v>135</v>
      </c>
      <c r="D277" s="15" t="s">
        <v>13</v>
      </c>
      <c r="E277" s="16" t="s">
        <v>99</v>
      </c>
      <c r="F277" s="16" t="s">
        <v>503</v>
      </c>
      <c r="G277" s="17">
        <v>1172.37</v>
      </c>
      <c r="H277" s="17">
        <v>0</v>
      </c>
      <c r="I277" s="17">
        <v>1172.37</v>
      </c>
    </row>
    <row r="278" spans="1:9" s="21" customFormat="1" ht="68.25" customHeight="1">
      <c r="A278" s="12" t="s">
        <v>504</v>
      </c>
      <c r="B278" s="13">
        <v>74607707287</v>
      </c>
      <c r="C278" s="14" t="s">
        <v>135</v>
      </c>
      <c r="D278" s="15" t="s">
        <v>13</v>
      </c>
      <c r="E278" s="16" t="s">
        <v>99</v>
      </c>
      <c r="F278" s="16" t="s">
        <v>505</v>
      </c>
      <c r="G278" s="17">
        <v>1282.71</v>
      </c>
      <c r="H278" s="17">
        <v>0</v>
      </c>
      <c r="I278" s="17">
        <v>1282.71</v>
      </c>
    </row>
    <row r="279" spans="1:9" s="21" customFormat="1" ht="68.25" customHeight="1">
      <c r="A279" s="12" t="s">
        <v>506</v>
      </c>
      <c r="B279" s="13">
        <v>18706498000178</v>
      </c>
      <c r="C279" s="14" t="s">
        <v>507</v>
      </c>
      <c r="D279" s="15" t="s">
        <v>21</v>
      </c>
      <c r="E279" s="16" t="s">
        <v>57</v>
      </c>
      <c r="F279" s="16" t="s">
        <v>508</v>
      </c>
      <c r="G279" s="17">
        <v>28800</v>
      </c>
      <c r="H279" s="17">
        <v>0</v>
      </c>
      <c r="I279" s="17">
        <v>28800</v>
      </c>
    </row>
    <row r="280" spans="1:9" s="21" customFormat="1" ht="68.25" customHeight="1">
      <c r="A280" s="12" t="s">
        <v>509</v>
      </c>
      <c r="B280" s="13">
        <v>2437839000117</v>
      </c>
      <c r="C280" s="14" t="s">
        <v>507</v>
      </c>
      <c r="D280" s="15" t="s">
        <v>21</v>
      </c>
      <c r="E280" s="16" t="s">
        <v>57</v>
      </c>
      <c r="F280" s="16" t="s">
        <v>510</v>
      </c>
      <c r="G280" s="17">
        <v>3200</v>
      </c>
      <c r="H280" s="17">
        <v>0</v>
      </c>
      <c r="I280" s="17">
        <v>3200</v>
      </c>
    </row>
    <row r="281" spans="1:9" s="21" customFormat="1" ht="68.25" customHeight="1">
      <c r="A281" s="12" t="s">
        <v>511</v>
      </c>
      <c r="B281" s="13">
        <v>78126950001126</v>
      </c>
      <c r="C281" s="14" t="s">
        <v>512</v>
      </c>
      <c r="D281" s="15" t="s">
        <v>21</v>
      </c>
      <c r="E281" s="16" t="s">
        <v>57</v>
      </c>
      <c r="F281" s="16" t="s">
        <v>513</v>
      </c>
      <c r="G281" s="17">
        <v>9870</v>
      </c>
      <c r="H281" s="17">
        <v>0</v>
      </c>
      <c r="I281" s="17">
        <v>9870</v>
      </c>
    </row>
    <row r="282" spans="1:9" s="21" customFormat="1" ht="68.25" customHeight="1">
      <c r="A282" s="12" t="s">
        <v>187</v>
      </c>
      <c r="B282" s="13" t="s">
        <v>188</v>
      </c>
      <c r="C282" s="14" t="s">
        <v>189</v>
      </c>
      <c r="D282" s="15" t="s">
        <v>13</v>
      </c>
      <c r="E282" s="16" t="s">
        <v>99</v>
      </c>
      <c r="F282" s="16" t="s">
        <v>514</v>
      </c>
      <c r="G282" s="17">
        <v>12000</v>
      </c>
      <c r="H282" s="17">
        <v>0</v>
      </c>
      <c r="I282" s="17">
        <v>12000</v>
      </c>
    </row>
    <row r="283" spans="1:9" s="21" customFormat="1" ht="68.25" customHeight="1">
      <c r="A283" s="12" t="s">
        <v>187</v>
      </c>
      <c r="B283" s="13" t="s">
        <v>188</v>
      </c>
      <c r="C283" s="14" t="s">
        <v>189</v>
      </c>
      <c r="D283" s="15" t="s">
        <v>13</v>
      </c>
      <c r="E283" s="16" t="s">
        <v>99</v>
      </c>
      <c r="F283" s="16" t="s">
        <v>515</v>
      </c>
      <c r="G283" s="17">
        <v>23250</v>
      </c>
      <c r="H283" s="17">
        <v>0</v>
      </c>
      <c r="I283" s="17">
        <f>17641.3+4293.28</f>
        <v>21934.579999999998</v>
      </c>
    </row>
    <row r="284" spans="1:9" s="21" customFormat="1" ht="68.25" customHeight="1">
      <c r="A284" s="12" t="s">
        <v>187</v>
      </c>
      <c r="B284" s="13" t="s">
        <v>188</v>
      </c>
      <c r="C284" s="14" t="s">
        <v>516</v>
      </c>
      <c r="D284" s="15" t="s">
        <v>13</v>
      </c>
      <c r="E284" s="16" t="s">
        <v>99</v>
      </c>
      <c r="F284" s="16" t="s">
        <v>517</v>
      </c>
      <c r="G284" s="17">
        <v>21126.69</v>
      </c>
      <c r="H284" s="17">
        <v>0</v>
      </c>
      <c r="I284" s="17">
        <f>14951.61+4472.18</f>
        <v>19423.79</v>
      </c>
    </row>
    <row r="285" spans="1:9" s="21" customFormat="1" ht="68.25" customHeight="1">
      <c r="A285" s="12" t="s">
        <v>187</v>
      </c>
      <c r="B285" s="13" t="s">
        <v>188</v>
      </c>
      <c r="C285" s="14" t="s">
        <v>192</v>
      </c>
      <c r="D285" s="15" t="s">
        <v>13</v>
      </c>
      <c r="E285" s="16" t="s">
        <v>99</v>
      </c>
      <c r="F285" s="16" t="s">
        <v>518</v>
      </c>
      <c r="G285" s="17">
        <v>28023.51</v>
      </c>
      <c r="H285" s="17">
        <v>0</v>
      </c>
      <c r="I285" s="17">
        <f>20690.25+4250.67</f>
        <v>24940.92</v>
      </c>
    </row>
    <row r="286" spans="1:9" s="21" customFormat="1" ht="68.25" customHeight="1">
      <c r="A286" s="12" t="s">
        <v>187</v>
      </c>
      <c r="B286" s="13" t="s">
        <v>188</v>
      </c>
      <c r="C286" s="14" t="s">
        <v>519</v>
      </c>
      <c r="D286" s="15" t="s">
        <v>13</v>
      </c>
      <c r="E286" s="16" t="s">
        <v>99</v>
      </c>
      <c r="F286" s="16" t="s">
        <v>520</v>
      </c>
      <c r="G286" s="17">
        <v>18063.51</v>
      </c>
      <c r="H286" s="17">
        <v>0</v>
      </c>
      <c r="I286" s="17">
        <v>18063.51</v>
      </c>
    </row>
    <row r="287" spans="1:9" s="21" customFormat="1" ht="68.25" customHeight="1">
      <c r="A287" s="12" t="s">
        <v>187</v>
      </c>
      <c r="B287" s="13" t="s">
        <v>188</v>
      </c>
      <c r="C287" s="14" t="s">
        <v>189</v>
      </c>
      <c r="D287" s="15" t="s">
        <v>13</v>
      </c>
      <c r="E287" s="16" t="s">
        <v>99</v>
      </c>
      <c r="F287" s="16" t="s">
        <v>521</v>
      </c>
      <c r="G287" s="17">
        <v>7500</v>
      </c>
      <c r="H287" s="17">
        <v>0</v>
      </c>
      <c r="I287" s="17">
        <v>7500</v>
      </c>
    </row>
    <row r="288" spans="1:9" s="21" customFormat="1" ht="68.25" customHeight="1">
      <c r="A288" s="12" t="s">
        <v>401</v>
      </c>
      <c r="B288" s="13">
        <v>2844344000102</v>
      </c>
      <c r="C288" s="14" t="s">
        <v>522</v>
      </c>
      <c r="D288" s="15" t="s">
        <v>13</v>
      </c>
      <c r="E288" s="16" t="s">
        <v>99</v>
      </c>
      <c r="F288" s="16" t="s">
        <v>523</v>
      </c>
      <c r="G288" s="17">
        <v>200000</v>
      </c>
      <c r="H288" s="17">
        <v>0</v>
      </c>
      <c r="I288" s="17">
        <v>200000</v>
      </c>
    </row>
    <row r="289" spans="1:9" s="21" customFormat="1" ht="68.25" customHeight="1">
      <c r="A289" s="12" t="s">
        <v>524</v>
      </c>
      <c r="B289" s="13">
        <v>4262432000121</v>
      </c>
      <c r="C289" s="14" t="s">
        <v>525</v>
      </c>
      <c r="D289" s="15" t="s">
        <v>13</v>
      </c>
      <c r="E289" s="16" t="s">
        <v>99</v>
      </c>
      <c r="F289" s="16" t="s">
        <v>526</v>
      </c>
      <c r="G289" s="17">
        <v>100357.2</v>
      </c>
      <c r="H289" s="17">
        <v>0</v>
      </c>
      <c r="I289" s="17">
        <v>0</v>
      </c>
    </row>
    <row r="290" spans="1:9" s="21" customFormat="1" ht="68.25" customHeight="1">
      <c r="A290" s="12" t="s">
        <v>134</v>
      </c>
      <c r="B290" s="13">
        <v>265674743</v>
      </c>
      <c r="C290" s="14" t="s">
        <v>135</v>
      </c>
      <c r="D290" s="15" t="s">
        <v>13</v>
      </c>
      <c r="E290" s="16" t="s">
        <v>99</v>
      </c>
      <c r="F290" s="16" t="s">
        <v>527</v>
      </c>
      <c r="G290" s="17">
        <v>1710.28</v>
      </c>
      <c r="H290" s="17">
        <v>0</v>
      </c>
      <c r="I290" s="17">
        <v>1710.28</v>
      </c>
    </row>
    <row r="291" spans="1:9" s="21" customFormat="1" ht="68.25" customHeight="1">
      <c r="A291" s="12" t="s">
        <v>52</v>
      </c>
      <c r="B291" s="13">
        <v>33000118000179</v>
      </c>
      <c r="C291" s="14" t="s">
        <v>528</v>
      </c>
      <c r="D291" s="15" t="s">
        <v>13</v>
      </c>
      <c r="E291" s="16" t="s">
        <v>99</v>
      </c>
      <c r="F291" s="16" t="s">
        <v>529</v>
      </c>
      <c r="G291" s="17">
        <v>49.75</v>
      </c>
      <c r="H291" s="17">
        <v>0</v>
      </c>
      <c r="I291" s="17">
        <v>49.75</v>
      </c>
    </row>
    <row r="292" spans="1:9" s="21" customFormat="1" ht="68.25" customHeight="1">
      <c r="A292" s="12" t="s">
        <v>187</v>
      </c>
      <c r="B292" s="13" t="s">
        <v>188</v>
      </c>
      <c r="C292" s="14" t="s">
        <v>530</v>
      </c>
      <c r="D292" s="15" t="s">
        <v>13</v>
      </c>
      <c r="E292" s="16" t="s">
        <v>99</v>
      </c>
      <c r="F292" s="16" t="s">
        <v>531</v>
      </c>
      <c r="G292" s="17">
        <v>4699319.83</v>
      </c>
      <c r="H292" s="17">
        <v>0</v>
      </c>
      <c r="I292" s="17">
        <v>3728129.81</v>
      </c>
    </row>
    <row r="293" spans="1:9" s="21" customFormat="1" ht="68.25" customHeight="1">
      <c r="A293" s="12" t="s">
        <v>187</v>
      </c>
      <c r="B293" s="13" t="s">
        <v>188</v>
      </c>
      <c r="C293" s="14" t="s">
        <v>530</v>
      </c>
      <c r="D293" s="15" t="s">
        <v>13</v>
      </c>
      <c r="E293" s="16" t="s">
        <v>99</v>
      </c>
      <c r="F293" s="16" t="s">
        <v>532</v>
      </c>
      <c r="G293" s="17">
        <v>3747054.35</v>
      </c>
      <c r="H293" s="17">
        <v>0</v>
      </c>
      <c r="I293" s="17">
        <v>3747054.35</v>
      </c>
    </row>
    <row r="294" spans="1:9" s="21" customFormat="1" ht="68.25" customHeight="1">
      <c r="A294" s="12" t="s">
        <v>187</v>
      </c>
      <c r="B294" s="13" t="s">
        <v>188</v>
      </c>
      <c r="C294" s="14" t="s">
        <v>530</v>
      </c>
      <c r="D294" s="15" t="s">
        <v>13</v>
      </c>
      <c r="E294" s="16" t="s">
        <v>99</v>
      </c>
      <c r="F294" s="16" t="s">
        <v>533</v>
      </c>
      <c r="G294" s="17">
        <v>911808.33</v>
      </c>
      <c r="H294" s="17">
        <v>0</v>
      </c>
      <c r="I294" s="17">
        <v>911808.33</v>
      </c>
    </row>
    <row r="295" spans="1:9" s="21" customFormat="1" ht="68.25" customHeight="1">
      <c r="A295" s="12" t="s">
        <v>187</v>
      </c>
      <c r="B295" s="13" t="s">
        <v>188</v>
      </c>
      <c r="C295" s="14" t="s">
        <v>530</v>
      </c>
      <c r="D295" s="15" t="s">
        <v>13</v>
      </c>
      <c r="E295" s="16" t="s">
        <v>99</v>
      </c>
      <c r="F295" s="16" t="s">
        <v>534</v>
      </c>
      <c r="G295" s="17">
        <v>708296.05</v>
      </c>
      <c r="H295" s="17">
        <v>0</v>
      </c>
      <c r="I295" s="17">
        <v>708296.05</v>
      </c>
    </row>
    <row r="296" spans="1:9" s="21" customFormat="1" ht="68.25" customHeight="1">
      <c r="A296" s="12" t="s">
        <v>187</v>
      </c>
      <c r="B296" s="13" t="s">
        <v>188</v>
      </c>
      <c r="C296" s="14" t="s">
        <v>530</v>
      </c>
      <c r="D296" s="15" t="s">
        <v>13</v>
      </c>
      <c r="E296" s="16" t="s">
        <v>99</v>
      </c>
      <c r="F296" s="16" t="s">
        <v>535</v>
      </c>
      <c r="G296" s="17">
        <v>157930.89</v>
      </c>
      <c r="H296" s="17">
        <v>0</v>
      </c>
      <c r="I296" s="17">
        <v>157930.89</v>
      </c>
    </row>
    <row r="297" spans="1:9" s="21" customFormat="1" ht="68.25" customHeight="1">
      <c r="A297" s="12" t="s">
        <v>187</v>
      </c>
      <c r="B297" s="13" t="s">
        <v>188</v>
      </c>
      <c r="C297" s="14" t="s">
        <v>530</v>
      </c>
      <c r="D297" s="15" t="s">
        <v>13</v>
      </c>
      <c r="E297" s="16" t="s">
        <v>99</v>
      </c>
      <c r="F297" s="16" t="s">
        <v>536</v>
      </c>
      <c r="G297" s="17">
        <v>154667.68</v>
      </c>
      <c r="H297" s="17">
        <v>0</v>
      </c>
      <c r="I297" s="17">
        <v>154667.68</v>
      </c>
    </row>
    <row r="298" spans="1:9" s="21" customFormat="1" ht="68.25" customHeight="1">
      <c r="A298" s="12" t="s">
        <v>187</v>
      </c>
      <c r="B298" s="13" t="s">
        <v>188</v>
      </c>
      <c r="C298" s="14" t="s">
        <v>530</v>
      </c>
      <c r="D298" s="15" t="s">
        <v>13</v>
      </c>
      <c r="E298" s="16" t="s">
        <v>99</v>
      </c>
      <c r="F298" s="16" t="s">
        <v>537</v>
      </c>
      <c r="G298" s="17">
        <v>152430.49</v>
      </c>
      <c r="H298" s="17">
        <v>0</v>
      </c>
      <c r="I298" s="17">
        <v>152430.49</v>
      </c>
    </row>
    <row r="299" spans="1:9" s="21" customFormat="1" ht="68.25" customHeight="1">
      <c r="A299" s="12" t="s">
        <v>187</v>
      </c>
      <c r="B299" s="13" t="s">
        <v>188</v>
      </c>
      <c r="C299" s="14" t="s">
        <v>530</v>
      </c>
      <c r="D299" s="15" t="s">
        <v>13</v>
      </c>
      <c r="E299" s="16" t="s">
        <v>99</v>
      </c>
      <c r="F299" s="16" t="s">
        <v>538</v>
      </c>
      <c r="G299" s="17">
        <v>95476</v>
      </c>
      <c r="H299" s="17">
        <v>0</v>
      </c>
      <c r="I299" s="17">
        <v>95476</v>
      </c>
    </row>
    <row r="300" spans="1:9" s="21" customFormat="1" ht="68.25" customHeight="1">
      <c r="A300" s="12" t="s">
        <v>187</v>
      </c>
      <c r="B300" s="13" t="s">
        <v>188</v>
      </c>
      <c r="C300" s="14" t="s">
        <v>530</v>
      </c>
      <c r="D300" s="15" t="s">
        <v>13</v>
      </c>
      <c r="E300" s="16" t="s">
        <v>99</v>
      </c>
      <c r="F300" s="16" t="s">
        <v>539</v>
      </c>
      <c r="G300" s="17">
        <v>95161.75</v>
      </c>
      <c r="H300" s="17">
        <v>0</v>
      </c>
      <c r="I300" s="17">
        <v>95161.75</v>
      </c>
    </row>
    <row r="301" spans="1:9" s="21" customFormat="1" ht="68.25" customHeight="1">
      <c r="A301" s="12" t="s">
        <v>187</v>
      </c>
      <c r="B301" s="13" t="s">
        <v>188</v>
      </c>
      <c r="C301" s="14" t="s">
        <v>530</v>
      </c>
      <c r="D301" s="15" t="s">
        <v>13</v>
      </c>
      <c r="E301" s="16" t="s">
        <v>99</v>
      </c>
      <c r="F301" s="16" t="s">
        <v>540</v>
      </c>
      <c r="G301" s="17">
        <v>25041.36</v>
      </c>
      <c r="H301" s="17">
        <v>0</v>
      </c>
      <c r="I301" s="17">
        <v>25041.36</v>
      </c>
    </row>
    <row r="302" spans="1:9" s="21" customFormat="1" ht="68.25" customHeight="1">
      <c r="A302" s="12" t="s">
        <v>187</v>
      </c>
      <c r="B302" s="13" t="s">
        <v>188</v>
      </c>
      <c r="C302" s="14" t="s">
        <v>530</v>
      </c>
      <c r="D302" s="15" t="s">
        <v>13</v>
      </c>
      <c r="E302" s="16" t="s">
        <v>99</v>
      </c>
      <c r="F302" s="16" t="s">
        <v>541</v>
      </c>
      <c r="G302" s="17">
        <v>16586.58</v>
      </c>
      <c r="H302" s="17">
        <v>0</v>
      </c>
      <c r="I302" s="17">
        <v>16586.58</v>
      </c>
    </row>
    <row r="303" spans="1:9" s="21" customFormat="1" ht="68.25" customHeight="1">
      <c r="A303" s="12" t="s">
        <v>187</v>
      </c>
      <c r="B303" s="13" t="s">
        <v>188</v>
      </c>
      <c r="C303" s="14" t="s">
        <v>530</v>
      </c>
      <c r="D303" s="15" t="s">
        <v>13</v>
      </c>
      <c r="E303" s="16" t="s">
        <v>99</v>
      </c>
      <c r="F303" s="16" t="s">
        <v>542</v>
      </c>
      <c r="G303" s="17">
        <v>8806.66</v>
      </c>
      <c r="H303" s="17">
        <v>0</v>
      </c>
      <c r="I303" s="17">
        <v>8806.66</v>
      </c>
    </row>
    <row r="304" spans="1:9" s="21" customFormat="1" ht="68.25" customHeight="1">
      <c r="A304" s="12" t="s">
        <v>187</v>
      </c>
      <c r="B304" s="13" t="s">
        <v>188</v>
      </c>
      <c r="C304" s="14" t="s">
        <v>530</v>
      </c>
      <c r="D304" s="15" t="s">
        <v>13</v>
      </c>
      <c r="E304" s="16" t="s">
        <v>99</v>
      </c>
      <c r="F304" s="16" t="s">
        <v>543</v>
      </c>
      <c r="G304" s="17">
        <v>1650</v>
      </c>
      <c r="H304" s="17">
        <v>0</v>
      </c>
      <c r="I304" s="17">
        <v>1650</v>
      </c>
    </row>
    <row r="305" spans="1:9" s="21" customFormat="1" ht="68.25" customHeight="1">
      <c r="A305" s="12" t="s">
        <v>187</v>
      </c>
      <c r="B305" s="13" t="s">
        <v>188</v>
      </c>
      <c r="C305" s="14" t="s">
        <v>530</v>
      </c>
      <c r="D305" s="15" t="s">
        <v>13</v>
      </c>
      <c r="E305" s="16" t="s">
        <v>99</v>
      </c>
      <c r="F305" s="16" t="s">
        <v>544</v>
      </c>
      <c r="G305" s="17">
        <v>1143.16</v>
      </c>
      <c r="H305" s="17">
        <v>0</v>
      </c>
      <c r="I305" s="17">
        <v>1143.16</v>
      </c>
    </row>
    <row r="306" spans="1:9" s="21" customFormat="1" ht="68.25" customHeight="1">
      <c r="A306" s="12" t="s">
        <v>187</v>
      </c>
      <c r="B306" s="13" t="s">
        <v>188</v>
      </c>
      <c r="C306" s="14" t="s">
        <v>530</v>
      </c>
      <c r="D306" s="15" t="s">
        <v>13</v>
      </c>
      <c r="E306" s="16" t="s">
        <v>99</v>
      </c>
      <c r="F306" s="16" t="s">
        <v>545</v>
      </c>
      <c r="G306" s="17">
        <v>1052.73</v>
      </c>
      <c r="H306" s="17">
        <v>0</v>
      </c>
      <c r="I306" s="17">
        <v>1052.73</v>
      </c>
    </row>
    <row r="307" spans="1:9" s="21" customFormat="1" ht="68.25" customHeight="1">
      <c r="A307" s="12" t="s">
        <v>137</v>
      </c>
      <c r="B307" s="13">
        <v>29979036001031</v>
      </c>
      <c r="C307" s="14" t="s">
        <v>546</v>
      </c>
      <c r="D307" s="15" t="s">
        <v>13</v>
      </c>
      <c r="E307" s="16" t="s">
        <v>99</v>
      </c>
      <c r="F307" s="16" t="s">
        <v>547</v>
      </c>
      <c r="G307" s="17">
        <v>70512.77</v>
      </c>
      <c r="H307" s="17">
        <v>0</v>
      </c>
      <c r="I307" s="17">
        <v>70512.77</v>
      </c>
    </row>
    <row r="308" spans="1:9" s="21" customFormat="1" ht="68.25" customHeight="1">
      <c r="A308" s="12" t="s">
        <v>187</v>
      </c>
      <c r="B308" s="13" t="s">
        <v>188</v>
      </c>
      <c r="C308" s="14" t="s">
        <v>548</v>
      </c>
      <c r="D308" s="15" t="s">
        <v>13</v>
      </c>
      <c r="E308" s="16" t="s">
        <v>99</v>
      </c>
      <c r="F308" s="16" t="s">
        <v>549</v>
      </c>
      <c r="G308" s="17">
        <v>1990452.16</v>
      </c>
      <c r="H308" s="17">
        <v>0</v>
      </c>
      <c r="I308" s="17">
        <v>1830399.11</v>
      </c>
    </row>
    <row r="309" spans="1:9" s="21" customFormat="1" ht="68.25" customHeight="1">
      <c r="A309" s="12" t="s">
        <v>187</v>
      </c>
      <c r="B309" s="13" t="s">
        <v>188</v>
      </c>
      <c r="C309" s="14" t="s">
        <v>548</v>
      </c>
      <c r="D309" s="15" t="s">
        <v>13</v>
      </c>
      <c r="E309" s="16" t="s">
        <v>99</v>
      </c>
      <c r="F309" s="16" t="s">
        <v>550</v>
      </c>
      <c r="G309" s="17">
        <v>129331.45</v>
      </c>
      <c r="H309" s="17">
        <v>0</v>
      </c>
      <c r="I309" s="17">
        <v>129331.45</v>
      </c>
    </row>
    <row r="310" spans="1:9" s="21" customFormat="1" ht="68.25" customHeight="1">
      <c r="A310" s="12" t="s">
        <v>187</v>
      </c>
      <c r="B310" s="13" t="s">
        <v>188</v>
      </c>
      <c r="C310" s="14" t="s">
        <v>548</v>
      </c>
      <c r="D310" s="15" t="s">
        <v>13</v>
      </c>
      <c r="E310" s="16" t="s">
        <v>99</v>
      </c>
      <c r="F310" s="16" t="s">
        <v>551</v>
      </c>
      <c r="G310" s="17">
        <v>16899.32</v>
      </c>
      <c r="H310" s="17">
        <v>0</v>
      </c>
      <c r="I310" s="17">
        <v>16899.32</v>
      </c>
    </row>
    <row r="311" spans="1:9" s="21" customFormat="1" ht="68.25" customHeight="1">
      <c r="A311" s="12" t="s">
        <v>187</v>
      </c>
      <c r="B311" s="13" t="s">
        <v>188</v>
      </c>
      <c r="C311" s="14" t="s">
        <v>552</v>
      </c>
      <c r="D311" s="15" t="s">
        <v>13</v>
      </c>
      <c r="E311" s="16" t="s">
        <v>99</v>
      </c>
      <c r="F311" s="16" t="s">
        <v>553</v>
      </c>
      <c r="G311" s="17">
        <v>1073049.79</v>
      </c>
      <c r="H311" s="17">
        <v>0</v>
      </c>
      <c r="I311" s="17">
        <v>988553.74</v>
      </c>
    </row>
    <row r="312" spans="1:9" s="21" customFormat="1" ht="68.25" customHeight="1">
      <c r="A312" s="12" t="s">
        <v>187</v>
      </c>
      <c r="B312" s="13" t="s">
        <v>188</v>
      </c>
      <c r="C312" s="14" t="s">
        <v>552</v>
      </c>
      <c r="D312" s="15" t="s">
        <v>13</v>
      </c>
      <c r="E312" s="16" t="s">
        <v>99</v>
      </c>
      <c r="F312" s="16" t="s">
        <v>554</v>
      </c>
      <c r="G312" s="17">
        <v>15432.15</v>
      </c>
      <c r="H312" s="17">
        <v>0</v>
      </c>
      <c r="I312" s="17">
        <v>15432.15</v>
      </c>
    </row>
    <row r="313" spans="1:9" s="21" customFormat="1" ht="68.25" customHeight="1">
      <c r="A313" s="12" t="s">
        <v>187</v>
      </c>
      <c r="B313" s="13" t="s">
        <v>188</v>
      </c>
      <c r="C313" s="14" t="s">
        <v>516</v>
      </c>
      <c r="D313" s="15" t="s">
        <v>13</v>
      </c>
      <c r="E313" s="16" t="s">
        <v>99</v>
      </c>
      <c r="F313" s="16" t="s">
        <v>555</v>
      </c>
      <c r="G313" s="17">
        <v>209852.06</v>
      </c>
      <c r="H313" s="17">
        <v>0</v>
      </c>
      <c r="I313" s="17">
        <v>186768.33</v>
      </c>
    </row>
    <row r="314" spans="1:9" s="21" customFormat="1" ht="68.25" customHeight="1">
      <c r="A314" s="12" t="s">
        <v>187</v>
      </c>
      <c r="B314" s="13" t="s">
        <v>188</v>
      </c>
      <c r="C314" s="14" t="s">
        <v>556</v>
      </c>
      <c r="D314" s="15" t="s">
        <v>13</v>
      </c>
      <c r="E314" s="16" t="s">
        <v>99</v>
      </c>
      <c r="F314" s="16" t="s">
        <v>557</v>
      </c>
      <c r="G314" s="17">
        <v>8898.69</v>
      </c>
      <c r="H314" s="17">
        <v>0</v>
      </c>
      <c r="I314" s="17">
        <v>8898.69</v>
      </c>
    </row>
    <row r="315" spans="1:9" s="21" customFormat="1" ht="68.25" customHeight="1">
      <c r="A315" s="12" t="s">
        <v>187</v>
      </c>
      <c r="B315" s="13" t="s">
        <v>188</v>
      </c>
      <c r="C315" s="14" t="s">
        <v>519</v>
      </c>
      <c r="D315" s="15" t="s">
        <v>13</v>
      </c>
      <c r="E315" s="16" t="s">
        <v>99</v>
      </c>
      <c r="F315" s="16" t="s">
        <v>558</v>
      </c>
      <c r="G315" s="17">
        <v>1244428.59</v>
      </c>
      <c r="H315" s="17">
        <v>0</v>
      </c>
      <c r="I315" s="17">
        <v>1152763.59</v>
      </c>
    </row>
    <row r="316" spans="1:9" s="21" customFormat="1" ht="68.25" customHeight="1">
      <c r="A316" s="12" t="s">
        <v>187</v>
      </c>
      <c r="B316" s="13" t="s">
        <v>188</v>
      </c>
      <c r="C316" s="14" t="s">
        <v>192</v>
      </c>
      <c r="D316" s="15" t="s">
        <v>13</v>
      </c>
      <c r="E316" s="16" t="s">
        <v>99</v>
      </c>
      <c r="F316" s="16" t="s">
        <v>559</v>
      </c>
      <c r="G316" s="17">
        <v>492981.54</v>
      </c>
      <c r="H316" s="17">
        <v>0</v>
      </c>
      <c r="I316" s="17">
        <v>492981.54</v>
      </c>
    </row>
    <row r="317" spans="1:9" s="21" customFormat="1" ht="68.25" customHeight="1">
      <c r="A317" s="12" t="s">
        <v>187</v>
      </c>
      <c r="B317" s="13" t="s">
        <v>188</v>
      </c>
      <c r="C317" s="14" t="s">
        <v>530</v>
      </c>
      <c r="D317" s="15" t="s">
        <v>13</v>
      </c>
      <c r="E317" s="16" t="s">
        <v>99</v>
      </c>
      <c r="F317" s="16" t="s">
        <v>560</v>
      </c>
      <c r="G317" s="17">
        <v>382895.42</v>
      </c>
      <c r="H317" s="17">
        <v>0</v>
      </c>
      <c r="I317" s="17">
        <v>382895.42</v>
      </c>
    </row>
    <row r="318" spans="1:9" s="21" customFormat="1" ht="68.25" customHeight="1">
      <c r="A318" s="12" t="s">
        <v>187</v>
      </c>
      <c r="B318" s="13" t="s">
        <v>188</v>
      </c>
      <c r="C318" s="14" t="s">
        <v>530</v>
      </c>
      <c r="D318" s="15" t="s">
        <v>13</v>
      </c>
      <c r="E318" s="16" t="s">
        <v>99</v>
      </c>
      <c r="F318" s="16" t="s">
        <v>561</v>
      </c>
      <c r="G318" s="17">
        <v>144814.45</v>
      </c>
      <c r="H318" s="17">
        <v>0</v>
      </c>
      <c r="I318" s="17">
        <v>144814.45</v>
      </c>
    </row>
    <row r="319" spans="1:9" s="21" customFormat="1" ht="68.25" customHeight="1">
      <c r="A319" s="12" t="s">
        <v>187</v>
      </c>
      <c r="B319" s="13" t="s">
        <v>188</v>
      </c>
      <c r="C319" s="14" t="s">
        <v>530</v>
      </c>
      <c r="D319" s="15" t="s">
        <v>13</v>
      </c>
      <c r="E319" s="16" t="s">
        <v>99</v>
      </c>
      <c r="F319" s="16" t="s">
        <v>562</v>
      </c>
      <c r="G319" s="17">
        <v>92632.12</v>
      </c>
      <c r="H319" s="17">
        <v>0</v>
      </c>
      <c r="I319" s="17">
        <v>92632.12</v>
      </c>
    </row>
    <row r="320" spans="1:9" s="21" customFormat="1" ht="68.25" customHeight="1">
      <c r="A320" s="12" t="s">
        <v>187</v>
      </c>
      <c r="B320" s="13" t="s">
        <v>188</v>
      </c>
      <c r="C320" s="14" t="s">
        <v>530</v>
      </c>
      <c r="D320" s="15" t="s">
        <v>13</v>
      </c>
      <c r="E320" s="16" t="s">
        <v>99</v>
      </c>
      <c r="F320" s="16" t="s">
        <v>563</v>
      </c>
      <c r="G320" s="17">
        <v>34320.32</v>
      </c>
      <c r="H320" s="17">
        <v>0</v>
      </c>
      <c r="I320" s="17">
        <v>34320.32</v>
      </c>
    </row>
    <row r="321" spans="1:9" s="21" customFormat="1" ht="68.25" customHeight="1">
      <c r="A321" s="12" t="s">
        <v>187</v>
      </c>
      <c r="B321" s="13" t="s">
        <v>188</v>
      </c>
      <c r="C321" s="14" t="s">
        <v>530</v>
      </c>
      <c r="D321" s="15" t="s">
        <v>13</v>
      </c>
      <c r="E321" s="16" t="s">
        <v>99</v>
      </c>
      <c r="F321" s="16" t="s">
        <v>564</v>
      </c>
      <c r="G321" s="17">
        <v>12658.85</v>
      </c>
      <c r="H321" s="17">
        <v>0</v>
      </c>
      <c r="I321" s="17">
        <v>12658.85</v>
      </c>
    </row>
    <row r="322" spans="1:9" s="21" customFormat="1" ht="68.25" customHeight="1">
      <c r="A322" s="12" t="s">
        <v>187</v>
      </c>
      <c r="B322" s="13" t="s">
        <v>188</v>
      </c>
      <c r="C322" s="14" t="s">
        <v>530</v>
      </c>
      <c r="D322" s="15" t="s">
        <v>13</v>
      </c>
      <c r="E322" s="16" t="s">
        <v>99</v>
      </c>
      <c r="F322" s="16" t="s">
        <v>565</v>
      </c>
      <c r="G322" s="17">
        <v>7709.76</v>
      </c>
      <c r="H322" s="17">
        <v>0</v>
      </c>
      <c r="I322" s="17">
        <v>7709.76</v>
      </c>
    </row>
    <row r="323" spans="1:9" s="21" customFormat="1" ht="68.25" customHeight="1">
      <c r="A323" s="12" t="s">
        <v>187</v>
      </c>
      <c r="B323" s="13" t="s">
        <v>188</v>
      </c>
      <c r="C323" s="14" t="s">
        <v>530</v>
      </c>
      <c r="D323" s="15" t="s">
        <v>13</v>
      </c>
      <c r="E323" s="16" t="s">
        <v>99</v>
      </c>
      <c r="F323" s="16" t="s">
        <v>566</v>
      </c>
      <c r="G323" s="17">
        <v>3821.72</v>
      </c>
      <c r="H323" s="17">
        <v>0</v>
      </c>
      <c r="I323" s="17">
        <v>3821.72</v>
      </c>
    </row>
    <row r="324" spans="1:9" s="21" customFormat="1" ht="68.25" customHeight="1">
      <c r="A324" s="12" t="s">
        <v>187</v>
      </c>
      <c r="B324" s="13" t="s">
        <v>188</v>
      </c>
      <c r="C324" s="14" t="s">
        <v>530</v>
      </c>
      <c r="D324" s="15" t="s">
        <v>13</v>
      </c>
      <c r="E324" s="16" t="s">
        <v>99</v>
      </c>
      <c r="F324" s="16" t="s">
        <v>567</v>
      </c>
      <c r="G324" s="17">
        <v>1554.3</v>
      </c>
      <c r="H324" s="17">
        <v>0</v>
      </c>
      <c r="I324" s="17">
        <v>1554.3</v>
      </c>
    </row>
    <row r="325" spans="1:9" s="21" customFormat="1" ht="68.25" customHeight="1">
      <c r="A325" s="12" t="s">
        <v>187</v>
      </c>
      <c r="B325" s="13" t="s">
        <v>188</v>
      </c>
      <c r="C325" s="14" t="s">
        <v>530</v>
      </c>
      <c r="D325" s="15" t="s">
        <v>13</v>
      </c>
      <c r="E325" s="16" t="s">
        <v>99</v>
      </c>
      <c r="F325" s="16" t="s">
        <v>568</v>
      </c>
      <c r="G325" s="17">
        <v>950</v>
      </c>
      <c r="H325" s="17">
        <v>0</v>
      </c>
      <c r="I325" s="17">
        <v>950</v>
      </c>
    </row>
    <row r="326" spans="1:9" s="21" customFormat="1" ht="68.25" customHeight="1">
      <c r="A326" s="12" t="s">
        <v>187</v>
      </c>
      <c r="B326" s="13" t="s">
        <v>188</v>
      </c>
      <c r="C326" s="14" t="s">
        <v>530</v>
      </c>
      <c r="D326" s="15" t="s">
        <v>13</v>
      </c>
      <c r="E326" s="16" t="s">
        <v>99</v>
      </c>
      <c r="F326" s="16" t="s">
        <v>569</v>
      </c>
      <c r="G326" s="17">
        <v>479.25</v>
      </c>
      <c r="H326" s="17">
        <v>0</v>
      </c>
      <c r="I326" s="17">
        <v>479.25</v>
      </c>
    </row>
    <row r="327" spans="1:9" s="21" customFormat="1" ht="68.25" customHeight="1">
      <c r="A327" s="12" t="s">
        <v>187</v>
      </c>
      <c r="B327" s="13" t="s">
        <v>188</v>
      </c>
      <c r="C327" s="14" t="s">
        <v>530</v>
      </c>
      <c r="D327" s="15" t="s">
        <v>13</v>
      </c>
      <c r="E327" s="16" t="s">
        <v>99</v>
      </c>
      <c r="F327" s="16" t="s">
        <v>570</v>
      </c>
      <c r="G327" s="17">
        <v>329.26</v>
      </c>
      <c r="H327" s="17">
        <v>0</v>
      </c>
      <c r="I327" s="17">
        <v>329.26</v>
      </c>
    </row>
    <row r="328" spans="1:9" s="21" customFormat="1" ht="68.25" customHeight="1">
      <c r="A328" s="12" t="s">
        <v>187</v>
      </c>
      <c r="B328" s="13" t="s">
        <v>188</v>
      </c>
      <c r="C328" s="14" t="s">
        <v>530</v>
      </c>
      <c r="D328" s="15" t="s">
        <v>13</v>
      </c>
      <c r="E328" s="16" t="s">
        <v>99</v>
      </c>
      <c r="F328" s="16" t="s">
        <v>571</v>
      </c>
      <c r="G328" s="17">
        <v>271.29</v>
      </c>
      <c r="H328" s="17">
        <v>0</v>
      </c>
      <c r="I328" s="17">
        <v>271.29</v>
      </c>
    </row>
    <row r="329" spans="1:9" s="21" customFormat="1" ht="68.25" customHeight="1">
      <c r="A329" s="12" t="s">
        <v>187</v>
      </c>
      <c r="B329" s="13" t="s">
        <v>188</v>
      </c>
      <c r="C329" s="14" t="s">
        <v>189</v>
      </c>
      <c r="D329" s="15" t="s">
        <v>13</v>
      </c>
      <c r="E329" s="16" t="s">
        <v>99</v>
      </c>
      <c r="F329" s="16" t="s">
        <v>572</v>
      </c>
      <c r="G329" s="17">
        <v>790368.69</v>
      </c>
      <c r="H329" s="17">
        <v>0</v>
      </c>
      <c r="I329" s="17">
        <v>741337.76</v>
      </c>
    </row>
    <row r="330" spans="1:9" s="21" customFormat="1" ht="68.25" customHeight="1">
      <c r="A330" s="12" t="s">
        <v>187</v>
      </c>
      <c r="B330" s="13" t="s">
        <v>188</v>
      </c>
      <c r="C330" s="14" t="s">
        <v>573</v>
      </c>
      <c r="D330" s="15" t="s">
        <v>13</v>
      </c>
      <c r="E330" s="16" t="s">
        <v>99</v>
      </c>
      <c r="F330" s="16" t="s">
        <v>574</v>
      </c>
      <c r="G330" s="17">
        <v>446099.2</v>
      </c>
      <c r="H330" s="17">
        <v>0</v>
      </c>
      <c r="I330" s="17">
        <v>446099.2</v>
      </c>
    </row>
    <row r="331" spans="1:9" s="21" customFormat="1" ht="68.25" customHeight="1">
      <c r="A331" s="12" t="s">
        <v>187</v>
      </c>
      <c r="B331" s="13" t="s">
        <v>188</v>
      </c>
      <c r="C331" s="14" t="s">
        <v>548</v>
      </c>
      <c r="D331" s="15" t="s">
        <v>13</v>
      </c>
      <c r="E331" s="16" t="s">
        <v>99</v>
      </c>
      <c r="F331" s="16" t="s">
        <v>575</v>
      </c>
      <c r="G331" s="17">
        <v>79243.92</v>
      </c>
      <c r="H331" s="17">
        <v>0</v>
      </c>
      <c r="I331" s="17">
        <v>79243.92</v>
      </c>
    </row>
    <row r="332" spans="1:9" s="21" customFormat="1" ht="68.25" customHeight="1">
      <c r="A332" s="12" t="s">
        <v>134</v>
      </c>
      <c r="B332" s="13">
        <v>265674743</v>
      </c>
      <c r="C332" s="14" t="s">
        <v>135</v>
      </c>
      <c r="D332" s="15" t="s">
        <v>13</v>
      </c>
      <c r="E332" s="16" t="s">
        <v>99</v>
      </c>
      <c r="F332" s="16" t="s">
        <v>576</v>
      </c>
      <c r="G332" s="17">
        <v>2137.85</v>
      </c>
      <c r="H332" s="17">
        <v>0</v>
      </c>
      <c r="I332" s="17">
        <v>2137.85</v>
      </c>
    </row>
    <row r="333" spans="1:9" s="21" customFormat="1" ht="68.25" customHeight="1">
      <c r="A333" s="12" t="s">
        <v>154</v>
      </c>
      <c r="B333" s="13">
        <v>4153748000185</v>
      </c>
      <c r="C333" s="14" t="s">
        <v>577</v>
      </c>
      <c r="D333" s="15" t="s">
        <v>13</v>
      </c>
      <c r="E333" s="16" t="s">
        <v>99</v>
      </c>
      <c r="F333" s="16" t="s">
        <v>578</v>
      </c>
      <c r="G333" s="17">
        <v>540.91</v>
      </c>
      <c r="H333" s="17">
        <v>0</v>
      </c>
      <c r="I333" s="17">
        <v>540.91</v>
      </c>
    </row>
    <row r="334" spans="1:33" s="18" customFormat="1" ht="47.25" customHeight="1">
      <c r="A334" s="12" t="s">
        <v>579</v>
      </c>
      <c r="B334" s="13">
        <v>85082465791</v>
      </c>
      <c r="C334" s="14" t="s">
        <v>580</v>
      </c>
      <c r="D334" s="15" t="s">
        <v>13</v>
      </c>
      <c r="E334" s="16" t="s">
        <v>99</v>
      </c>
      <c r="F334" s="16" t="s">
        <v>581</v>
      </c>
      <c r="G334" s="17">
        <v>2000</v>
      </c>
      <c r="H334" s="17">
        <v>0</v>
      </c>
      <c r="I334" s="17">
        <v>2000</v>
      </c>
      <c r="AG334" s="19"/>
    </row>
    <row r="335" spans="1:33" s="18" customFormat="1" ht="47.25" customHeight="1">
      <c r="A335" s="12" t="s">
        <v>579</v>
      </c>
      <c r="B335" s="13">
        <v>85082465791</v>
      </c>
      <c r="C335" s="14" t="s">
        <v>580</v>
      </c>
      <c r="D335" s="15" t="s">
        <v>13</v>
      </c>
      <c r="E335" s="16" t="s">
        <v>99</v>
      </c>
      <c r="F335" s="16" t="s">
        <v>582</v>
      </c>
      <c r="G335" s="17">
        <v>2000</v>
      </c>
      <c r="H335" s="17">
        <v>0</v>
      </c>
      <c r="I335" s="17">
        <v>2000</v>
      </c>
      <c r="AG335" s="19"/>
    </row>
    <row r="336" spans="1:33" s="18" customFormat="1" ht="47.25" customHeight="1">
      <c r="A336" s="12" t="s">
        <v>583</v>
      </c>
      <c r="B336" s="13">
        <v>4322541000197</v>
      </c>
      <c r="C336" s="14" t="s">
        <v>584</v>
      </c>
      <c r="D336" s="15" t="s">
        <v>13</v>
      </c>
      <c r="E336" s="16" t="s">
        <v>99</v>
      </c>
      <c r="F336" s="16" t="s">
        <v>585</v>
      </c>
      <c r="G336" s="17">
        <v>1839</v>
      </c>
      <c r="H336" s="17">
        <v>0</v>
      </c>
      <c r="I336" s="17">
        <v>1839</v>
      </c>
      <c r="AG336" s="19"/>
    </row>
    <row r="337" spans="1:33" s="18" customFormat="1" ht="47.25" customHeight="1">
      <c r="A337" s="12" t="s">
        <v>24</v>
      </c>
      <c r="B337" s="13">
        <v>4561791000180</v>
      </c>
      <c r="C337" s="14" t="s">
        <v>586</v>
      </c>
      <c r="D337" s="15" t="s">
        <v>21</v>
      </c>
      <c r="E337" s="16" t="s">
        <v>22</v>
      </c>
      <c r="F337" s="16" t="s">
        <v>587</v>
      </c>
      <c r="G337" s="17">
        <v>68326.08</v>
      </c>
      <c r="H337" s="17">
        <v>0</v>
      </c>
      <c r="I337" s="17">
        <v>17827.8</v>
      </c>
      <c r="AG337" s="19"/>
    </row>
    <row r="338" spans="1:33" s="18" customFormat="1" ht="74.25" customHeight="1">
      <c r="A338" s="12" t="s">
        <v>55</v>
      </c>
      <c r="B338" s="13">
        <v>5206385000404</v>
      </c>
      <c r="C338" s="22" t="s">
        <v>588</v>
      </c>
      <c r="D338" s="15" t="s">
        <v>21</v>
      </c>
      <c r="E338" s="16" t="s">
        <v>57</v>
      </c>
      <c r="F338" s="16" t="s">
        <v>589</v>
      </c>
      <c r="G338" s="17">
        <v>120602.96</v>
      </c>
      <c r="H338" s="17">
        <v>9623.34</v>
      </c>
      <c r="I338" s="17">
        <f>64953.18+9623.34</f>
        <v>74576.52</v>
      </c>
      <c r="AG338" s="19"/>
    </row>
    <row r="339" spans="1:33" s="18" customFormat="1" ht="47.25" customHeight="1">
      <c r="A339" s="12" t="s">
        <v>590</v>
      </c>
      <c r="B339" s="13">
        <v>61074175000138</v>
      </c>
      <c r="C339" s="14" t="s">
        <v>591</v>
      </c>
      <c r="D339" s="15" t="s">
        <v>21</v>
      </c>
      <c r="E339" s="16" t="s">
        <v>57</v>
      </c>
      <c r="F339" s="16" t="s">
        <v>592</v>
      </c>
      <c r="G339" s="17">
        <v>45000</v>
      </c>
      <c r="H339" s="17">
        <v>0</v>
      </c>
      <c r="I339" s="17">
        <v>45000</v>
      </c>
      <c r="AG339" s="19"/>
    </row>
    <row r="340" spans="1:33" s="18" customFormat="1" ht="47.25" customHeight="1">
      <c r="A340" s="12" t="s">
        <v>593</v>
      </c>
      <c r="B340" s="13">
        <v>18853463287</v>
      </c>
      <c r="C340" s="14" t="s">
        <v>594</v>
      </c>
      <c r="D340" s="15" t="s">
        <v>13</v>
      </c>
      <c r="E340" s="16" t="s">
        <v>99</v>
      </c>
      <c r="F340" s="16" t="s">
        <v>595</v>
      </c>
      <c r="G340" s="17">
        <v>1953.95</v>
      </c>
      <c r="H340" s="17">
        <v>0</v>
      </c>
      <c r="I340" s="17">
        <v>1953.95</v>
      </c>
      <c r="AG340" s="19"/>
    </row>
    <row r="341" spans="1:33" s="18" customFormat="1" ht="47.25" customHeight="1">
      <c r="A341" s="12" t="s">
        <v>596</v>
      </c>
      <c r="B341" s="13">
        <v>38251108268</v>
      </c>
      <c r="C341" s="14" t="s">
        <v>597</v>
      </c>
      <c r="D341" s="15" t="s">
        <v>13</v>
      </c>
      <c r="E341" s="16" t="s">
        <v>99</v>
      </c>
      <c r="F341" s="16" t="s">
        <v>598</v>
      </c>
      <c r="G341" s="17">
        <v>987.26</v>
      </c>
      <c r="H341" s="17">
        <v>0</v>
      </c>
      <c r="I341" s="17">
        <v>987.26</v>
      </c>
      <c r="AG341" s="19"/>
    </row>
    <row r="342" spans="1:33" s="18" customFormat="1" ht="47.25" customHeight="1">
      <c r="A342" s="12" t="s">
        <v>599</v>
      </c>
      <c r="B342" s="13">
        <v>85485233287</v>
      </c>
      <c r="C342" s="14" t="s">
        <v>597</v>
      </c>
      <c r="D342" s="15" t="s">
        <v>13</v>
      </c>
      <c r="E342" s="16" t="s">
        <v>99</v>
      </c>
      <c r="F342" s="16" t="s">
        <v>600</v>
      </c>
      <c r="G342" s="17">
        <v>987.26</v>
      </c>
      <c r="H342" s="17">
        <v>0</v>
      </c>
      <c r="I342" s="17">
        <v>987.26</v>
      </c>
      <c r="AG342" s="19"/>
    </row>
    <row r="343" spans="1:33" s="18" customFormat="1" ht="47.25" customHeight="1">
      <c r="A343" s="12" t="s">
        <v>601</v>
      </c>
      <c r="B343" s="13">
        <v>2275457291</v>
      </c>
      <c r="C343" s="14" t="s">
        <v>597</v>
      </c>
      <c r="D343" s="15" t="s">
        <v>13</v>
      </c>
      <c r="E343" s="16" t="s">
        <v>99</v>
      </c>
      <c r="F343" s="16" t="s">
        <v>602</v>
      </c>
      <c r="G343" s="17">
        <v>987.26</v>
      </c>
      <c r="H343" s="17">
        <v>0</v>
      </c>
      <c r="I343" s="17">
        <v>987.26</v>
      </c>
      <c r="AG343" s="19"/>
    </row>
    <row r="344" spans="1:33" s="18" customFormat="1" ht="47.25" customHeight="1">
      <c r="A344" s="12" t="s">
        <v>603</v>
      </c>
      <c r="B344" s="13">
        <v>40767558200</v>
      </c>
      <c r="C344" s="14" t="s">
        <v>597</v>
      </c>
      <c r="D344" s="15" t="s">
        <v>13</v>
      </c>
      <c r="E344" s="16" t="s">
        <v>99</v>
      </c>
      <c r="F344" s="16" t="s">
        <v>604</v>
      </c>
      <c r="G344" s="17">
        <v>987.26</v>
      </c>
      <c r="H344" s="17">
        <v>0</v>
      </c>
      <c r="I344" s="17">
        <v>987.26</v>
      </c>
      <c r="AG344" s="19"/>
    </row>
    <row r="345" spans="1:33" s="18" customFormat="1" ht="47.25" customHeight="1">
      <c r="A345" s="12" t="s">
        <v>605</v>
      </c>
      <c r="B345" s="13">
        <v>85712817268</v>
      </c>
      <c r="C345" s="14" t="s">
        <v>597</v>
      </c>
      <c r="D345" s="15" t="s">
        <v>13</v>
      </c>
      <c r="E345" s="16" t="s">
        <v>99</v>
      </c>
      <c r="F345" s="16" t="s">
        <v>606</v>
      </c>
      <c r="G345" s="17">
        <v>987.26</v>
      </c>
      <c r="H345" s="17">
        <v>0</v>
      </c>
      <c r="I345" s="17">
        <v>987.26</v>
      </c>
      <c r="AG345" s="19"/>
    </row>
    <row r="346" spans="1:33" s="18" customFormat="1" ht="47.25" customHeight="1">
      <c r="A346" s="12" t="s">
        <v>205</v>
      </c>
      <c r="B346" s="13">
        <v>43638589234</v>
      </c>
      <c r="C346" s="14" t="s">
        <v>597</v>
      </c>
      <c r="D346" s="15" t="s">
        <v>13</v>
      </c>
      <c r="E346" s="16" t="s">
        <v>99</v>
      </c>
      <c r="F346" s="16" t="s">
        <v>607</v>
      </c>
      <c r="G346" s="17">
        <v>987.26</v>
      </c>
      <c r="H346" s="17">
        <v>0</v>
      </c>
      <c r="I346" s="17">
        <v>987.26</v>
      </c>
      <c r="AG346" s="19"/>
    </row>
    <row r="347" spans="1:33" s="18" customFormat="1" ht="47.25" customHeight="1">
      <c r="A347" s="12" t="s">
        <v>173</v>
      </c>
      <c r="B347" s="13">
        <v>57144567268</v>
      </c>
      <c r="C347" s="14" t="s">
        <v>608</v>
      </c>
      <c r="D347" s="15" t="s">
        <v>13</v>
      </c>
      <c r="E347" s="16" t="s">
        <v>99</v>
      </c>
      <c r="F347" s="16" t="s">
        <v>609</v>
      </c>
      <c r="G347" s="17">
        <v>1710.28</v>
      </c>
      <c r="H347" s="17">
        <v>0</v>
      </c>
      <c r="I347" s="17">
        <v>1710.28</v>
      </c>
      <c r="AG347" s="19"/>
    </row>
    <row r="348" spans="1:33" s="18" customFormat="1" ht="47.25" customHeight="1">
      <c r="A348" s="12" t="s">
        <v>467</v>
      </c>
      <c r="B348" s="13">
        <v>31515401200</v>
      </c>
      <c r="C348" s="14" t="s">
        <v>610</v>
      </c>
      <c r="D348" s="15" t="s">
        <v>13</v>
      </c>
      <c r="E348" s="16" t="s">
        <v>99</v>
      </c>
      <c r="F348" s="16" t="s">
        <v>611</v>
      </c>
      <c r="G348" s="17">
        <v>4275.7</v>
      </c>
      <c r="H348" s="17">
        <v>0</v>
      </c>
      <c r="I348" s="17">
        <v>4275.7</v>
      </c>
      <c r="AG348" s="19"/>
    </row>
    <row r="349" spans="1:33" s="18" customFormat="1" ht="47.25" customHeight="1">
      <c r="A349" s="12" t="s">
        <v>612</v>
      </c>
      <c r="B349" s="13">
        <v>33392072168</v>
      </c>
      <c r="C349" s="14" t="s">
        <v>613</v>
      </c>
      <c r="D349" s="15" t="s">
        <v>13</v>
      </c>
      <c r="E349" s="16" t="s">
        <v>99</v>
      </c>
      <c r="F349" s="16" t="s">
        <v>614</v>
      </c>
      <c r="G349" s="17">
        <v>1856.25</v>
      </c>
      <c r="H349" s="17">
        <v>0</v>
      </c>
      <c r="I349" s="17">
        <v>1856.25</v>
      </c>
      <c r="AG349" s="19"/>
    </row>
    <row r="350" spans="1:33" s="18" customFormat="1" ht="47.25" customHeight="1">
      <c r="A350" s="12" t="s">
        <v>615</v>
      </c>
      <c r="B350" s="13">
        <v>10006818234</v>
      </c>
      <c r="C350" s="14" t="s">
        <v>616</v>
      </c>
      <c r="D350" s="15" t="s">
        <v>13</v>
      </c>
      <c r="E350" s="16" t="s">
        <v>99</v>
      </c>
      <c r="F350" s="16" t="s">
        <v>617</v>
      </c>
      <c r="G350" s="17">
        <v>1563.16</v>
      </c>
      <c r="H350" s="17">
        <v>0</v>
      </c>
      <c r="I350" s="17">
        <v>1563.16</v>
      </c>
      <c r="AG350" s="19"/>
    </row>
    <row r="351" spans="1:33" s="18" customFormat="1" ht="47.25" customHeight="1">
      <c r="A351" s="12" t="s">
        <v>161</v>
      </c>
      <c r="B351" s="13">
        <v>89450132291</v>
      </c>
      <c r="C351" s="14" t="s">
        <v>618</v>
      </c>
      <c r="D351" s="15" t="s">
        <v>13</v>
      </c>
      <c r="E351" s="16" t="s">
        <v>99</v>
      </c>
      <c r="F351" s="16" t="s">
        <v>619</v>
      </c>
      <c r="G351" s="17">
        <v>1282.71</v>
      </c>
      <c r="H351" s="17">
        <v>0</v>
      </c>
      <c r="I351" s="17">
        <v>1282.71</v>
      </c>
      <c r="AG351" s="19"/>
    </row>
    <row r="352" spans="1:33" s="18" customFormat="1" ht="47.25" customHeight="1">
      <c r="A352" s="12" t="s">
        <v>159</v>
      </c>
      <c r="B352" s="13">
        <v>8964341686</v>
      </c>
      <c r="C352" s="14" t="s">
        <v>620</v>
      </c>
      <c r="D352" s="15" t="s">
        <v>13</v>
      </c>
      <c r="E352" s="16" t="s">
        <v>99</v>
      </c>
      <c r="F352" s="16" t="s">
        <v>621</v>
      </c>
      <c r="G352" s="17">
        <v>371.25</v>
      </c>
      <c r="H352" s="17">
        <v>0</v>
      </c>
      <c r="I352" s="17">
        <v>371.25</v>
      </c>
      <c r="AG352" s="19"/>
    </row>
    <row r="353" spans="1:33" s="18" customFormat="1" ht="47.25" customHeight="1">
      <c r="A353" s="12" t="s">
        <v>154</v>
      </c>
      <c r="B353" s="13">
        <v>4153748000185</v>
      </c>
      <c r="C353" s="14" t="s">
        <v>622</v>
      </c>
      <c r="D353" s="15" t="s">
        <v>13</v>
      </c>
      <c r="E353" s="16" t="s">
        <v>99</v>
      </c>
      <c r="F353" s="16" t="s">
        <v>623</v>
      </c>
      <c r="G353" s="17">
        <v>1094877.41</v>
      </c>
      <c r="H353" s="17">
        <v>0</v>
      </c>
      <c r="I353" s="17">
        <v>1094877.41</v>
      </c>
      <c r="AG353" s="19"/>
    </row>
    <row r="354" spans="1:33" s="18" customFormat="1" ht="47.25" customHeight="1">
      <c r="A354" s="12" t="s">
        <v>154</v>
      </c>
      <c r="B354" s="13">
        <v>4153748000185</v>
      </c>
      <c r="C354" s="14" t="s">
        <v>624</v>
      </c>
      <c r="D354" s="15" t="s">
        <v>13</v>
      </c>
      <c r="E354" s="16" t="s">
        <v>99</v>
      </c>
      <c r="F354" s="16" t="s">
        <v>625</v>
      </c>
      <c r="G354" s="17">
        <v>126086.33</v>
      </c>
      <c r="H354" s="17">
        <v>0</v>
      </c>
      <c r="I354" s="17">
        <v>126086.33</v>
      </c>
      <c r="AG354" s="19"/>
    </row>
    <row r="355" spans="1:33" s="18" customFormat="1" ht="47.25" customHeight="1">
      <c r="A355" s="12" t="s">
        <v>148</v>
      </c>
      <c r="B355" s="13">
        <v>5610079000196</v>
      </c>
      <c r="C355" s="14" t="s">
        <v>626</v>
      </c>
      <c r="D355" s="15" t="s">
        <v>13</v>
      </c>
      <c r="E355" s="16" t="s">
        <v>99</v>
      </c>
      <c r="F355" s="16" t="s">
        <v>627</v>
      </c>
      <c r="G355" s="17">
        <v>188.09</v>
      </c>
      <c r="H355" s="17">
        <v>0</v>
      </c>
      <c r="I355" s="17">
        <v>188.09</v>
      </c>
      <c r="AG355" s="19"/>
    </row>
    <row r="356" spans="1:33" s="18" customFormat="1" ht="47.25" customHeight="1">
      <c r="A356" s="12" t="s">
        <v>171</v>
      </c>
      <c r="B356" s="13">
        <v>34267336253</v>
      </c>
      <c r="C356" s="14" t="s">
        <v>628</v>
      </c>
      <c r="D356" s="15" t="s">
        <v>13</v>
      </c>
      <c r="E356" s="16" t="s">
        <v>99</v>
      </c>
      <c r="F356" s="16" t="s">
        <v>629</v>
      </c>
      <c r="G356" s="17">
        <v>2137.85</v>
      </c>
      <c r="H356" s="17">
        <v>0</v>
      </c>
      <c r="I356" s="17">
        <v>2137.85</v>
      </c>
      <c r="AG356" s="19"/>
    </row>
    <row r="357" spans="1:33" s="18" customFormat="1" ht="47.25" customHeight="1">
      <c r="A357" s="12" t="s">
        <v>328</v>
      </c>
      <c r="B357" s="13">
        <v>1742429000117</v>
      </c>
      <c r="C357" s="14" t="s">
        <v>630</v>
      </c>
      <c r="D357" s="15" t="s">
        <v>13</v>
      </c>
      <c r="E357" s="16" t="s">
        <v>99</v>
      </c>
      <c r="F357" s="16" t="s">
        <v>631</v>
      </c>
      <c r="G357" s="17">
        <v>1815</v>
      </c>
      <c r="H357" s="17">
        <v>0</v>
      </c>
      <c r="I357" s="17">
        <v>1815</v>
      </c>
      <c r="AG357" s="19"/>
    </row>
    <row r="358" spans="1:33" s="18" customFormat="1" ht="47.25" customHeight="1">
      <c r="A358" s="12" t="s">
        <v>29</v>
      </c>
      <c r="B358" s="13">
        <v>40432544000147</v>
      </c>
      <c r="C358" s="14" t="s">
        <v>632</v>
      </c>
      <c r="D358" s="15" t="s">
        <v>21</v>
      </c>
      <c r="E358" s="16" t="s">
        <v>22</v>
      </c>
      <c r="F358" s="16" t="s">
        <v>633</v>
      </c>
      <c r="G358" s="17">
        <v>66497.64</v>
      </c>
      <c r="H358" s="17">
        <v>855.98</v>
      </c>
      <c r="I358" s="17">
        <f>11584.69+855.98</f>
        <v>12440.67</v>
      </c>
      <c r="AG358" s="19"/>
    </row>
    <row r="359" spans="1:33" s="18" customFormat="1" ht="47.25" customHeight="1">
      <c r="A359" s="12" t="s">
        <v>212</v>
      </c>
      <c r="B359" s="13">
        <v>23980958272</v>
      </c>
      <c r="C359" s="14" t="s">
        <v>634</v>
      </c>
      <c r="D359" s="15" t="s">
        <v>13</v>
      </c>
      <c r="E359" s="16" t="s">
        <v>99</v>
      </c>
      <c r="F359" s="16" t="s">
        <v>635</v>
      </c>
      <c r="G359" s="17">
        <v>1563.16</v>
      </c>
      <c r="H359" s="17">
        <v>0</v>
      </c>
      <c r="I359" s="17">
        <v>1563.16</v>
      </c>
      <c r="AG359" s="19"/>
    </row>
    <row r="360" spans="1:33" s="18" customFormat="1" ht="47.25" customHeight="1">
      <c r="A360" s="12" t="s">
        <v>455</v>
      </c>
      <c r="B360" s="13">
        <v>20194358291</v>
      </c>
      <c r="C360" s="14" t="s">
        <v>636</v>
      </c>
      <c r="D360" s="15" t="s">
        <v>13</v>
      </c>
      <c r="E360" s="16" t="s">
        <v>99</v>
      </c>
      <c r="F360" s="16" t="s">
        <v>637</v>
      </c>
      <c r="G360" s="17">
        <v>1953.95</v>
      </c>
      <c r="H360" s="17">
        <v>0</v>
      </c>
      <c r="I360" s="17">
        <v>1953.95</v>
      </c>
      <c r="AG360" s="19"/>
    </row>
    <row r="361" spans="1:33" s="18" customFormat="1" ht="47.25" customHeight="1">
      <c r="A361" s="12" t="s">
        <v>502</v>
      </c>
      <c r="B361" s="13">
        <v>81293399787</v>
      </c>
      <c r="C361" s="14" t="s">
        <v>636</v>
      </c>
      <c r="D361" s="15" t="s">
        <v>13</v>
      </c>
      <c r="E361" s="16" t="s">
        <v>99</v>
      </c>
      <c r="F361" s="16" t="s">
        <v>638</v>
      </c>
      <c r="G361" s="17">
        <v>1953.95</v>
      </c>
      <c r="H361" s="17">
        <v>0</v>
      </c>
      <c r="I361" s="17">
        <v>1953.95</v>
      </c>
      <c r="AG361" s="19"/>
    </row>
    <row r="362" spans="1:33" s="18" customFormat="1" ht="47.25" customHeight="1">
      <c r="A362" s="12" t="s">
        <v>457</v>
      </c>
      <c r="B362" s="13">
        <v>52498107215</v>
      </c>
      <c r="C362" s="14" t="s">
        <v>636</v>
      </c>
      <c r="D362" s="15" t="s">
        <v>13</v>
      </c>
      <c r="E362" s="16" t="s">
        <v>99</v>
      </c>
      <c r="F362" s="16" t="s">
        <v>639</v>
      </c>
      <c r="G362" s="17">
        <v>2137.85</v>
      </c>
      <c r="H362" s="17">
        <v>0</v>
      </c>
      <c r="I362" s="17">
        <v>2137.85</v>
      </c>
      <c r="AG362" s="19"/>
    </row>
    <row r="363" spans="1:33" s="18" customFormat="1" ht="47.25" customHeight="1">
      <c r="A363" s="12" t="s">
        <v>504</v>
      </c>
      <c r="B363" s="13">
        <v>74607707287</v>
      </c>
      <c r="C363" s="14" t="s">
        <v>640</v>
      </c>
      <c r="D363" s="15" t="s">
        <v>13</v>
      </c>
      <c r="E363" s="16" t="s">
        <v>99</v>
      </c>
      <c r="F363" s="16" t="s">
        <v>641</v>
      </c>
      <c r="G363" s="17">
        <v>2137.85</v>
      </c>
      <c r="H363" s="17">
        <v>0</v>
      </c>
      <c r="I363" s="17">
        <v>2137.85</v>
      </c>
      <c r="AG363" s="19"/>
    </row>
    <row r="364" spans="1:33" s="18" customFormat="1" ht="47.25" customHeight="1">
      <c r="A364" s="12" t="s">
        <v>401</v>
      </c>
      <c r="B364" s="13">
        <v>2844344000102</v>
      </c>
      <c r="C364" s="14" t="s">
        <v>642</v>
      </c>
      <c r="D364" s="15" t="s">
        <v>13</v>
      </c>
      <c r="E364" s="16" t="s">
        <v>99</v>
      </c>
      <c r="F364" s="16" t="s">
        <v>643</v>
      </c>
      <c r="G364" s="17">
        <v>200000</v>
      </c>
      <c r="H364" s="17">
        <v>0</v>
      </c>
      <c r="I364" s="17">
        <v>200000</v>
      </c>
      <c r="AG364" s="19"/>
    </row>
    <row r="365" spans="1:33" s="18" customFormat="1" ht="47.25" customHeight="1">
      <c r="A365" s="12" t="s">
        <v>143</v>
      </c>
      <c r="B365" s="13">
        <v>4406195000125</v>
      </c>
      <c r="C365" s="14" t="s">
        <v>644</v>
      </c>
      <c r="D365" s="15" t="s">
        <v>13</v>
      </c>
      <c r="E365" s="16" t="s">
        <v>99</v>
      </c>
      <c r="F365" s="16" t="s">
        <v>645</v>
      </c>
      <c r="G365" s="17">
        <v>234.16</v>
      </c>
      <c r="H365" s="17">
        <v>0</v>
      </c>
      <c r="I365" s="17">
        <v>234.16</v>
      </c>
      <c r="AG365" s="19"/>
    </row>
    <row r="366" spans="1:33" s="18" customFormat="1" ht="47.25" customHeight="1">
      <c r="A366" s="12" t="s">
        <v>348</v>
      </c>
      <c r="B366" s="13">
        <v>34288970210</v>
      </c>
      <c r="C366" s="14" t="s">
        <v>646</v>
      </c>
      <c r="D366" s="15" t="s">
        <v>13</v>
      </c>
      <c r="E366" s="16" t="s">
        <v>99</v>
      </c>
      <c r="F366" s="16" t="s">
        <v>647</v>
      </c>
      <c r="G366" s="17">
        <v>1645.44</v>
      </c>
      <c r="H366" s="17">
        <v>0</v>
      </c>
      <c r="I366" s="17">
        <v>1645.44</v>
      </c>
      <c r="AG366" s="19"/>
    </row>
    <row r="367" spans="1:33" s="18" customFormat="1" ht="47.25" customHeight="1">
      <c r="A367" s="12" t="s">
        <v>648</v>
      </c>
      <c r="B367" s="13">
        <v>58498346215</v>
      </c>
      <c r="C367" s="14" t="s">
        <v>649</v>
      </c>
      <c r="D367" s="15" t="s">
        <v>13</v>
      </c>
      <c r="E367" s="16" t="s">
        <v>99</v>
      </c>
      <c r="F367" s="16" t="s">
        <v>650</v>
      </c>
      <c r="G367" s="17">
        <v>1563.16</v>
      </c>
      <c r="H367" s="17">
        <v>0</v>
      </c>
      <c r="I367" s="17">
        <v>1563.16</v>
      </c>
      <c r="AG367" s="19"/>
    </row>
    <row r="368" spans="1:33" s="18" customFormat="1" ht="47.25" customHeight="1">
      <c r="A368" s="12" t="s">
        <v>467</v>
      </c>
      <c r="B368" s="13">
        <v>31515401200</v>
      </c>
      <c r="C368" s="14" t="s">
        <v>651</v>
      </c>
      <c r="D368" s="15" t="s">
        <v>13</v>
      </c>
      <c r="E368" s="16" t="s">
        <v>99</v>
      </c>
      <c r="F368" s="16" t="s">
        <v>652</v>
      </c>
      <c r="G368" s="17">
        <v>4275.7</v>
      </c>
      <c r="H368" s="17">
        <v>0</v>
      </c>
      <c r="I368" s="17">
        <v>4275.7</v>
      </c>
      <c r="AG368" s="19"/>
    </row>
    <row r="369" spans="1:33" s="18" customFormat="1" ht="47.25" customHeight="1">
      <c r="A369" s="12" t="s">
        <v>161</v>
      </c>
      <c r="B369" s="13">
        <v>89450132291</v>
      </c>
      <c r="C369" s="14" t="s">
        <v>653</v>
      </c>
      <c r="D369" s="15" t="s">
        <v>13</v>
      </c>
      <c r="E369" s="16" t="s">
        <v>99</v>
      </c>
      <c r="F369" s="16" t="s">
        <v>654</v>
      </c>
      <c r="G369" s="17">
        <v>4275.7</v>
      </c>
      <c r="H369" s="17">
        <v>0</v>
      </c>
      <c r="I369" s="17">
        <v>4275.7</v>
      </c>
      <c r="AG369" s="19"/>
    </row>
    <row r="370" spans="1:33" s="18" customFormat="1" ht="47.25" customHeight="1">
      <c r="A370" s="12" t="s">
        <v>67</v>
      </c>
      <c r="B370" s="13">
        <v>4409637000197</v>
      </c>
      <c r="C370" s="14" t="s">
        <v>655</v>
      </c>
      <c r="D370" s="15" t="s">
        <v>21</v>
      </c>
      <c r="E370" s="16" t="s">
        <v>57</v>
      </c>
      <c r="F370" s="16" t="s">
        <v>656</v>
      </c>
      <c r="G370" s="17">
        <v>1084000</v>
      </c>
      <c r="H370" s="17">
        <v>287308.7</v>
      </c>
      <c r="I370" s="17">
        <f>346754.59+287308.7</f>
        <v>634063.29</v>
      </c>
      <c r="AG370" s="19"/>
    </row>
    <row r="371" spans="1:33" s="18" customFormat="1" ht="47.25" customHeight="1">
      <c r="A371" s="12" t="s">
        <v>187</v>
      </c>
      <c r="B371" s="13" t="s">
        <v>188</v>
      </c>
      <c r="C371" s="14" t="s">
        <v>530</v>
      </c>
      <c r="D371" s="15" t="s">
        <v>13</v>
      </c>
      <c r="E371" s="16" t="s">
        <v>99</v>
      </c>
      <c r="F371" s="16" t="s">
        <v>657</v>
      </c>
      <c r="G371" s="17">
        <v>4673245.68</v>
      </c>
      <c r="H371" s="17">
        <v>0</v>
      </c>
      <c r="I371" s="17">
        <f>1603437.28+2082769.12+15212.33</f>
        <v>3701418.7300000004</v>
      </c>
      <c r="AG371" s="19"/>
    </row>
    <row r="372" spans="1:33" s="18" customFormat="1" ht="47.25" customHeight="1">
      <c r="A372" s="12" t="s">
        <v>187</v>
      </c>
      <c r="B372" s="13" t="s">
        <v>188</v>
      </c>
      <c r="C372" s="14" t="s">
        <v>530</v>
      </c>
      <c r="D372" s="15" t="s">
        <v>13</v>
      </c>
      <c r="E372" s="16" t="s">
        <v>99</v>
      </c>
      <c r="F372" s="16" t="s">
        <v>658</v>
      </c>
      <c r="G372" s="17">
        <v>941631.83</v>
      </c>
      <c r="H372" s="17">
        <v>0</v>
      </c>
      <c r="I372" s="17">
        <v>941631.83</v>
      </c>
      <c r="AG372" s="19"/>
    </row>
    <row r="373" spans="1:33" s="18" customFormat="1" ht="47.25" customHeight="1">
      <c r="A373" s="12" t="s">
        <v>187</v>
      </c>
      <c r="B373" s="13" t="s">
        <v>188</v>
      </c>
      <c r="C373" s="14" t="s">
        <v>530</v>
      </c>
      <c r="D373" s="15" t="s">
        <v>13</v>
      </c>
      <c r="E373" s="16" t="s">
        <v>99</v>
      </c>
      <c r="F373" s="16" t="s">
        <v>659</v>
      </c>
      <c r="G373" s="17">
        <v>863970.77</v>
      </c>
      <c r="H373" s="17">
        <v>0</v>
      </c>
      <c r="I373" s="17">
        <v>863970.77</v>
      </c>
      <c r="AG373" s="19"/>
    </row>
    <row r="374" spans="1:33" s="18" customFormat="1" ht="47.25" customHeight="1">
      <c r="A374" s="12" t="s">
        <v>187</v>
      </c>
      <c r="B374" s="13" t="s">
        <v>188</v>
      </c>
      <c r="C374" s="14" t="s">
        <v>530</v>
      </c>
      <c r="D374" s="15" t="s">
        <v>13</v>
      </c>
      <c r="E374" s="16" t="s">
        <v>99</v>
      </c>
      <c r="F374" s="16" t="s">
        <v>660</v>
      </c>
      <c r="G374" s="17">
        <v>731002.89</v>
      </c>
      <c r="H374" s="17">
        <v>0</v>
      </c>
      <c r="I374" s="17">
        <v>731002.89</v>
      </c>
      <c r="AG374" s="19"/>
    </row>
    <row r="375" spans="1:33" s="18" customFormat="1" ht="47.25" customHeight="1">
      <c r="A375" s="12" t="s">
        <v>187</v>
      </c>
      <c r="B375" s="13" t="s">
        <v>188</v>
      </c>
      <c r="C375" s="14" t="s">
        <v>530</v>
      </c>
      <c r="D375" s="15" t="s">
        <v>13</v>
      </c>
      <c r="E375" s="16" t="s">
        <v>99</v>
      </c>
      <c r="F375" s="16" t="s">
        <v>661</v>
      </c>
      <c r="G375" s="17">
        <v>240090.57</v>
      </c>
      <c r="H375" s="17">
        <v>0</v>
      </c>
      <c r="I375" s="17">
        <v>240090.57</v>
      </c>
      <c r="AG375" s="19"/>
    </row>
    <row r="376" spans="1:33" s="18" customFormat="1" ht="47.25" customHeight="1">
      <c r="A376" s="12" t="s">
        <v>187</v>
      </c>
      <c r="B376" s="13" t="s">
        <v>188</v>
      </c>
      <c r="C376" s="14" t="s">
        <v>530</v>
      </c>
      <c r="D376" s="15" t="s">
        <v>13</v>
      </c>
      <c r="E376" s="16" t="s">
        <v>99</v>
      </c>
      <c r="F376" s="16" t="s">
        <v>662</v>
      </c>
      <c r="G376" s="17">
        <v>211966.72</v>
      </c>
      <c r="H376" s="17">
        <v>0</v>
      </c>
      <c r="I376" s="17">
        <v>211966.72</v>
      </c>
      <c r="AG376" s="19"/>
    </row>
    <row r="377" spans="1:33" s="18" customFormat="1" ht="47.25" customHeight="1">
      <c r="A377" s="12" t="s">
        <v>187</v>
      </c>
      <c r="B377" s="13" t="s">
        <v>188</v>
      </c>
      <c r="C377" s="14" t="s">
        <v>530</v>
      </c>
      <c r="D377" s="15" t="s">
        <v>13</v>
      </c>
      <c r="E377" s="16" t="s">
        <v>99</v>
      </c>
      <c r="F377" s="16" t="s">
        <v>663</v>
      </c>
      <c r="G377" s="17">
        <v>158339.25</v>
      </c>
      <c r="H377" s="17">
        <v>0</v>
      </c>
      <c r="I377" s="17">
        <v>158339.25</v>
      </c>
      <c r="AG377" s="19"/>
    </row>
    <row r="378" spans="1:33" s="18" customFormat="1" ht="47.25" customHeight="1">
      <c r="A378" s="12" t="s">
        <v>187</v>
      </c>
      <c r="B378" s="13" t="s">
        <v>188</v>
      </c>
      <c r="C378" s="14" t="s">
        <v>530</v>
      </c>
      <c r="D378" s="15" t="s">
        <v>13</v>
      </c>
      <c r="E378" s="16" t="s">
        <v>99</v>
      </c>
      <c r="F378" s="16" t="s">
        <v>664</v>
      </c>
      <c r="G378" s="17">
        <v>129938.82</v>
      </c>
      <c r="H378" s="17">
        <v>0</v>
      </c>
      <c r="I378" s="17">
        <v>129938.82</v>
      </c>
      <c r="AG378" s="19"/>
    </row>
    <row r="379" spans="1:33" s="18" customFormat="1" ht="47.25" customHeight="1">
      <c r="A379" s="12" t="s">
        <v>187</v>
      </c>
      <c r="B379" s="13" t="s">
        <v>188</v>
      </c>
      <c r="C379" s="14" t="s">
        <v>530</v>
      </c>
      <c r="D379" s="15" t="s">
        <v>13</v>
      </c>
      <c r="E379" s="16" t="s">
        <v>99</v>
      </c>
      <c r="F379" s="16" t="s">
        <v>665</v>
      </c>
      <c r="G379" s="17">
        <v>89843.99</v>
      </c>
      <c r="H379" s="17">
        <v>0</v>
      </c>
      <c r="I379" s="17">
        <v>89843.99</v>
      </c>
      <c r="AG379" s="19"/>
    </row>
    <row r="380" spans="1:33" s="18" customFormat="1" ht="47.25" customHeight="1">
      <c r="A380" s="12" t="s">
        <v>187</v>
      </c>
      <c r="B380" s="13" t="s">
        <v>188</v>
      </c>
      <c r="C380" s="14" t="s">
        <v>530</v>
      </c>
      <c r="D380" s="15" t="s">
        <v>13</v>
      </c>
      <c r="E380" s="16" t="s">
        <v>99</v>
      </c>
      <c r="F380" s="16" t="s">
        <v>666</v>
      </c>
      <c r="G380" s="17">
        <v>28120.11</v>
      </c>
      <c r="H380" s="17">
        <v>0</v>
      </c>
      <c r="I380" s="17">
        <v>28120.11</v>
      </c>
      <c r="AG380" s="19"/>
    </row>
    <row r="381" spans="1:33" s="18" customFormat="1" ht="47.25" customHeight="1">
      <c r="A381" s="12" t="s">
        <v>187</v>
      </c>
      <c r="B381" s="13" t="s">
        <v>188</v>
      </c>
      <c r="C381" s="14" t="s">
        <v>530</v>
      </c>
      <c r="D381" s="15" t="s">
        <v>13</v>
      </c>
      <c r="E381" s="16" t="s">
        <v>99</v>
      </c>
      <c r="F381" s="16" t="s">
        <v>667</v>
      </c>
      <c r="G381" s="17">
        <v>16586.58</v>
      </c>
      <c r="H381" s="17">
        <v>0</v>
      </c>
      <c r="I381" s="17">
        <v>16586.58</v>
      </c>
      <c r="AG381" s="19"/>
    </row>
    <row r="382" spans="1:33" s="18" customFormat="1" ht="47.25" customHeight="1">
      <c r="A382" s="12" t="s">
        <v>187</v>
      </c>
      <c r="B382" s="13" t="s">
        <v>188</v>
      </c>
      <c r="C382" s="14" t="s">
        <v>530</v>
      </c>
      <c r="D382" s="15" t="s">
        <v>13</v>
      </c>
      <c r="E382" s="16" t="s">
        <v>99</v>
      </c>
      <c r="F382" s="16" t="s">
        <v>668</v>
      </c>
      <c r="G382" s="17">
        <v>9006.26</v>
      </c>
      <c r="H382" s="17">
        <v>0</v>
      </c>
      <c r="I382" s="17">
        <v>9006.26</v>
      </c>
      <c r="AG382" s="19"/>
    </row>
    <row r="383" spans="1:33" s="18" customFormat="1" ht="47.25" customHeight="1">
      <c r="A383" s="12" t="s">
        <v>187</v>
      </c>
      <c r="B383" s="13" t="s">
        <v>188</v>
      </c>
      <c r="C383" s="14" t="s">
        <v>530</v>
      </c>
      <c r="D383" s="15" t="s">
        <v>13</v>
      </c>
      <c r="E383" s="16" t="s">
        <v>99</v>
      </c>
      <c r="F383" s="16" t="s">
        <v>669</v>
      </c>
      <c r="G383" s="17">
        <v>2750</v>
      </c>
      <c r="H383" s="17">
        <v>0</v>
      </c>
      <c r="I383" s="17">
        <v>2750</v>
      </c>
      <c r="AG383" s="19"/>
    </row>
    <row r="384" spans="1:33" s="18" customFormat="1" ht="47.25" customHeight="1">
      <c r="A384" s="12" t="s">
        <v>187</v>
      </c>
      <c r="B384" s="13" t="s">
        <v>188</v>
      </c>
      <c r="C384" s="14" t="s">
        <v>530</v>
      </c>
      <c r="D384" s="15" t="s">
        <v>13</v>
      </c>
      <c r="E384" s="16" t="s">
        <v>99</v>
      </c>
      <c r="F384" s="16" t="s">
        <v>670</v>
      </c>
      <c r="G384" s="17">
        <v>1143.16</v>
      </c>
      <c r="H384" s="17">
        <v>0</v>
      </c>
      <c r="I384" s="17">
        <v>1143.16</v>
      </c>
      <c r="AG384" s="19"/>
    </row>
    <row r="385" spans="1:33" s="18" customFormat="1" ht="47.25" customHeight="1">
      <c r="A385" s="12" t="s">
        <v>137</v>
      </c>
      <c r="B385" s="13">
        <v>29979036001031</v>
      </c>
      <c r="C385" s="14" t="s">
        <v>235</v>
      </c>
      <c r="D385" s="15" t="s">
        <v>13</v>
      </c>
      <c r="E385" s="16" t="s">
        <v>99</v>
      </c>
      <c r="F385" s="16" t="s">
        <v>671</v>
      </c>
      <c r="G385" s="17">
        <v>77289.96</v>
      </c>
      <c r="H385" s="17">
        <v>0</v>
      </c>
      <c r="I385" s="17">
        <v>77289.96</v>
      </c>
      <c r="AG385" s="19"/>
    </row>
    <row r="386" spans="1:33" s="18" customFormat="1" ht="47.25" customHeight="1">
      <c r="A386" s="12" t="s">
        <v>187</v>
      </c>
      <c r="B386" s="13" t="s">
        <v>188</v>
      </c>
      <c r="C386" s="14" t="s">
        <v>530</v>
      </c>
      <c r="D386" s="15" t="s">
        <v>13</v>
      </c>
      <c r="E386" s="16" t="s">
        <v>99</v>
      </c>
      <c r="F386" s="16" t="s">
        <v>672</v>
      </c>
      <c r="G386" s="17">
        <v>1145011.87</v>
      </c>
      <c r="H386" s="17">
        <v>0</v>
      </c>
      <c r="I386" s="17">
        <f>704295.15+294210.93</f>
        <v>998506.0800000001</v>
      </c>
      <c r="AG386" s="19"/>
    </row>
    <row r="387" spans="1:33" s="18" customFormat="1" ht="47.25" customHeight="1">
      <c r="A387" s="12" t="s">
        <v>187</v>
      </c>
      <c r="B387" s="13" t="s">
        <v>188</v>
      </c>
      <c r="C387" s="14" t="s">
        <v>530</v>
      </c>
      <c r="D387" s="15" t="s">
        <v>13</v>
      </c>
      <c r="E387" s="16" t="s">
        <v>99</v>
      </c>
      <c r="F387" s="16" t="s">
        <v>673</v>
      </c>
      <c r="G387" s="17">
        <v>325282.47000000003</v>
      </c>
      <c r="H387" s="17">
        <v>0</v>
      </c>
      <c r="I387" s="17">
        <v>325282.47000000003</v>
      </c>
      <c r="AG387" s="19"/>
    </row>
    <row r="388" spans="1:33" s="18" customFormat="1" ht="47.25" customHeight="1">
      <c r="A388" s="12" t="s">
        <v>187</v>
      </c>
      <c r="B388" s="13" t="s">
        <v>188</v>
      </c>
      <c r="C388" s="14" t="s">
        <v>530</v>
      </c>
      <c r="D388" s="15" t="s">
        <v>13</v>
      </c>
      <c r="E388" s="16" t="s">
        <v>99</v>
      </c>
      <c r="F388" s="16" t="s">
        <v>674</v>
      </c>
      <c r="G388" s="17">
        <v>196231.77</v>
      </c>
      <c r="H388" s="17">
        <v>0</v>
      </c>
      <c r="I388" s="17">
        <v>196231.77</v>
      </c>
      <c r="AG388" s="19"/>
    </row>
    <row r="389" spans="1:33" s="18" customFormat="1" ht="47.25" customHeight="1">
      <c r="A389" s="12" t="s">
        <v>187</v>
      </c>
      <c r="B389" s="13" t="s">
        <v>188</v>
      </c>
      <c r="C389" s="14" t="s">
        <v>530</v>
      </c>
      <c r="D389" s="15" t="s">
        <v>13</v>
      </c>
      <c r="E389" s="16" t="s">
        <v>99</v>
      </c>
      <c r="F389" s="16" t="s">
        <v>675</v>
      </c>
      <c r="G389" s="17">
        <v>21170.93</v>
      </c>
      <c r="H389" s="17">
        <v>0</v>
      </c>
      <c r="I389" s="17">
        <v>21170.93</v>
      </c>
      <c r="AG389" s="19"/>
    </row>
    <row r="390" spans="1:33" s="18" customFormat="1" ht="47.25" customHeight="1">
      <c r="A390" s="12" t="s">
        <v>187</v>
      </c>
      <c r="B390" s="13" t="s">
        <v>188</v>
      </c>
      <c r="C390" s="14" t="s">
        <v>530</v>
      </c>
      <c r="D390" s="15" t="s">
        <v>13</v>
      </c>
      <c r="E390" s="16" t="s">
        <v>99</v>
      </c>
      <c r="F390" s="16" t="s">
        <v>676</v>
      </c>
      <c r="G390" s="17">
        <v>9166.72</v>
      </c>
      <c r="H390" s="17">
        <v>0</v>
      </c>
      <c r="I390" s="17">
        <v>9166.72</v>
      </c>
      <c r="AG390" s="19"/>
    </row>
    <row r="391" spans="1:33" s="18" customFormat="1" ht="47.25" customHeight="1">
      <c r="A391" s="12" t="s">
        <v>187</v>
      </c>
      <c r="B391" s="13" t="s">
        <v>188</v>
      </c>
      <c r="C391" s="14" t="s">
        <v>339</v>
      </c>
      <c r="D391" s="15" t="s">
        <v>13</v>
      </c>
      <c r="E391" s="16" t="s">
        <v>99</v>
      </c>
      <c r="F391" s="16" t="s">
        <v>677</v>
      </c>
      <c r="G391" s="17">
        <v>8753.630000000001</v>
      </c>
      <c r="H391" s="17">
        <v>0</v>
      </c>
      <c r="I391" s="17">
        <v>8753.630000000001</v>
      </c>
      <c r="AG391" s="19"/>
    </row>
    <row r="392" spans="1:33" s="18" customFormat="1" ht="47.25" customHeight="1">
      <c r="A392" s="12" t="s">
        <v>187</v>
      </c>
      <c r="B392" s="13" t="s">
        <v>188</v>
      </c>
      <c r="C392" s="14" t="s">
        <v>530</v>
      </c>
      <c r="D392" s="15" t="s">
        <v>13</v>
      </c>
      <c r="E392" s="16" t="s">
        <v>99</v>
      </c>
      <c r="F392" s="16" t="s">
        <v>678</v>
      </c>
      <c r="G392" s="17">
        <v>8379.91</v>
      </c>
      <c r="H392" s="17">
        <v>0</v>
      </c>
      <c r="I392" s="17">
        <v>8379.91</v>
      </c>
      <c r="AG392" s="19"/>
    </row>
    <row r="393" spans="1:33" s="18" customFormat="1" ht="47.25" customHeight="1">
      <c r="A393" s="12" t="s">
        <v>187</v>
      </c>
      <c r="B393" s="13" t="s">
        <v>188</v>
      </c>
      <c r="C393" s="14" t="s">
        <v>530</v>
      </c>
      <c r="D393" s="15" t="s">
        <v>13</v>
      </c>
      <c r="E393" s="16" t="s">
        <v>99</v>
      </c>
      <c r="F393" s="16" t="s">
        <v>679</v>
      </c>
      <c r="G393" s="17">
        <v>7178.18</v>
      </c>
      <c r="H393" s="17">
        <v>0</v>
      </c>
      <c r="I393" s="17">
        <v>7178.18</v>
      </c>
      <c r="AG393" s="19"/>
    </row>
    <row r="394" spans="1:33" s="18" customFormat="1" ht="47.25" customHeight="1">
      <c r="A394" s="12" t="s">
        <v>187</v>
      </c>
      <c r="B394" s="13" t="s">
        <v>188</v>
      </c>
      <c r="C394" s="14" t="s">
        <v>530</v>
      </c>
      <c r="D394" s="15" t="s">
        <v>13</v>
      </c>
      <c r="E394" s="16" t="s">
        <v>99</v>
      </c>
      <c r="F394" s="16" t="s">
        <v>680</v>
      </c>
      <c r="G394" s="17">
        <v>1126.4</v>
      </c>
      <c r="H394" s="17">
        <v>0</v>
      </c>
      <c r="I394" s="17">
        <v>1126.4</v>
      </c>
      <c r="AG394" s="19"/>
    </row>
    <row r="395" spans="1:33" s="18" customFormat="1" ht="47.25" customHeight="1">
      <c r="A395" s="12" t="s">
        <v>187</v>
      </c>
      <c r="B395" s="13" t="s">
        <v>188</v>
      </c>
      <c r="C395" s="14" t="s">
        <v>530</v>
      </c>
      <c r="D395" s="15" t="s">
        <v>13</v>
      </c>
      <c r="E395" s="16" t="s">
        <v>99</v>
      </c>
      <c r="F395" s="16" t="s">
        <v>681</v>
      </c>
      <c r="G395" s="17">
        <v>723.04</v>
      </c>
      <c r="H395" s="17">
        <v>0</v>
      </c>
      <c r="I395" s="17">
        <v>723.04</v>
      </c>
      <c r="AG395" s="19"/>
    </row>
    <row r="396" spans="1:33" s="18" customFormat="1" ht="47.25" customHeight="1">
      <c r="A396" s="12" t="s">
        <v>187</v>
      </c>
      <c r="B396" s="13" t="s">
        <v>188</v>
      </c>
      <c r="C396" s="14" t="s">
        <v>530</v>
      </c>
      <c r="D396" s="15" t="s">
        <v>13</v>
      </c>
      <c r="E396" s="16" t="s">
        <v>99</v>
      </c>
      <c r="F396" s="16" t="s">
        <v>682</v>
      </c>
      <c r="G396" s="17">
        <v>401.92</v>
      </c>
      <c r="H396" s="17">
        <v>0</v>
      </c>
      <c r="I396" s="17">
        <v>401.92</v>
      </c>
      <c r="AG396" s="19"/>
    </row>
    <row r="397" spans="1:33" s="18" customFormat="1" ht="47.25" customHeight="1">
      <c r="A397" s="12" t="s">
        <v>187</v>
      </c>
      <c r="B397" s="13" t="s">
        <v>188</v>
      </c>
      <c r="C397" s="14" t="s">
        <v>530</v>
      </c>
      <c r="D397" s="15" t="s">
        <v>13</v>
      </c>
      <c r="E397" s="16" t="s">
        <v>99</v>
      </c>
      <c r="F397" s="16" t="s">
        <v>683</v>
      </c>
      <c r="G397" s="17">
        <v>344.79</v>
      </c>
      <c r="H397" s="17">
        <v>0</v>
      </c>
      <c r="I397" s="17">
        <v>344.79</v>
      </c>
      <c r="AG397" s="19"/>
    </row>
    <row r="398" spans="1:33" s="18" customFormat="1" ht="47.25" customHeight="1">
      <c r="A398" s="12" t="s">
        <v>187</v>
      </c>
      <c r="B398" s="13" t="s">
        <v>188</v>
      </c>
      <c r="C398" s="14" t="s">
        <v>530</v>
      </c>
      <c r="D398" s="15" t="s">
        <v>13</v>
      </c>
      <c r="E398" s="16" t="s">
        <v>99</v>
      </c>
      <c r="F398" s="16" t="s">
        <v>684</v>
      </c>
      <c r="G398" s="17">
        <v>128.73</v>
      </c>
      <c r="H398" s="17">
        <v>0</v>
      </c>
      <c r="I398" s="17">
        <v>128.73</v>
      </c>
      <c r="AG398" s="19"/>
    </row>
    <row r="399" spans="1:33" s="18" customFormat="1" ht="47.25" customHeight="1">
      <c r="A399" s="12" t="s">
        <v>187</v>
      </c>
      <c r="B399" s="13" t="s">
        <v>188</v>
      </c>
      <c r="C399" s="14" t="s">
        <v>552</v>
      </c>
      <c r="D399" s="15" t="s">
        <v>13</v>
      </c>
      <c r="E399" s="16" t="s">
        <v>99</v>
      </c>
      <c r="F399" s="16" t="s">
        <v>685</v>
      </c>
      <c r="G399" s="17">
        <v>1042578.69</v>
      </c>
      <c r="H399" s="17">
        <v>0</v>
      </c>
      <c r="I399" s="17">
        <f>797815.89+161755.46</f>
        <v>959571.35</v>
      </c>
      <c r="AG399" s="19"/>
    </row>
    <row r="400" spans="1:33" s="18" customFormat="1" ht="47.25" customHeight="1">
      <c r="A400" s="12" t="s">
        <v>187</v>
      </c>
      <c r="B400" s="13" t="s">
        <v>188</v>
      </c>
      <c r="C400" s="14" t="s">
        <v>341</v>
      </c>
      <c r="D400" s="15" t="s">
        <v>13</v>
      </c>
      <c r="E400" s="16" t="s">
        <v>99</v>
      </c>
      <c r="F400" s="16" t="s">
        <v>686</v>
      </c>
      <c r="G400" s="17">
        <v>102324.61</v>
      </c>
      <c r="H400" s="17">
        <v>0</v>
      </c>
      <c r="I400" s="17">
        <f>75313.8+15755.11</f>
        <v>91068.91</v>
      </c>
      <c r="AG400" s="19"/>
    </row>
    <row r="401" spans="1:33" s="18" customFormat="1" ht="47.25" customHeight="1">
      <c r="A401" s="12" t="s">
        <v>187</v>
      </c>
      <c r="B401" s="13" t="s">
        <v>188</v>
      </c>
      <c r="C401" s="14" t="s">
        <v>687</v>
      </c>
      <c r="D401" s="15" t="s">
        <v>13</v>
      </c>
      <c r="E401" s="16" t="s">
        <v>99</v>
      </c>
      <c r="F401" s="16" t="s">
        <v>688</v>
      </c>
      <c r="G401" s="17">
        <v>60000</v>
      </c>
      <c r="H401" s="17">
        <v>0</v>
      </c>
      <c r="I401" s="17">
        <v>60000</v>
      </c>
      <c r="AG401" s="19"/>
    </row>
    <row r="402" spans="1:33" s="18" customFormat="1" ht="47.25" customHeight="1">
      <c r="A402" s="12" t="s">
        <v>187</v>
      </c>
      <c r="B402" s="13" t="s">
        <v>188</v>
      </c>
      <c r="C402" s="14" t="s">
        <v>548</v>
      </c>
      <c r="D402" s="15" t="s">
        <v>13</v>
      </c>
      <c r="E402" s="16" t="s">
        <v>99</v>
      </c>
      <c r="F402" s="16" t="s">
        <v>689</v>
      </c>
      <c r="G402" s="17">
        <v>1991802.98</v>
      </c>
      <c r="H402" s="17">
        <v>0</v>
      </c>
      <c r="I402" s="17">
        <f>1544137.51+286139.28+1345.21</f>
        <v>1831622</v>
      </c>
      <c r="AG402" s="19"/>
    </row>
    <row r="403" spans="1:33" s="18" customFormat="1" ht="47.25" customHeight="1">
      <c r="A403" s="12" t="s">
        <v>187</v>
      </c>
      <c r="B403" s="13" t="s">
        <v>188</v>
      </c>
      <c r="C403" s="14" t="s">
        <v>548</v>
      </c>
      <c r="D403" s="15" t="s">
        <v>13</v>
      </c>
      <c r="E403" s="16" t="s">
        <v>99</v>
      </c>
      <c r="F403" s="16" t="s">
        <v>690</v>
      </c>
      <c r="G403" s="17">
        <v>129493.57</v>
      </c>
      <c r="H403" s="17">
        <v>0</v>
      </c>
      <c r="I403" s="17">
        <v>129493.57</v>
      </c>
      <c r="AG403" s="19"/>
    </row>
    <row r="404" spans="1:33" s="18" customFormat="1" ht="47.25" customHeight="1">
      <c r="A404" s="12" t="s">
        <v>187</v>
      </c>
      <c r="B404" s="13" t="s">
        <v>188</v>
      </c>
      <c r="C404" s="14" t="s">
        <v>548</v>
      </c>
      <c r="D404" s="15" t="s">
        <v>13</v>
      </c>
      <c r="E404" s="16" t="s">
        <v>99</v>
      </c>
      <c r="F404" s="16" t="s">
        <v>691</v>
      </c>
      <c r="G404" s="17">
        <v>16899.32</v>
      </c>
      <c r="H404" s="17">
        <v>0</v>
      </c>
      <c r="I404" s="17">
        <v>16899.32</v>
      </c>
      <c r="AG404" s="19"/>
    </row>
    <row r="405" spans="1:33" s="18" customFormat="1" ht="47.25" customHeight="1">
      <c r="A405" s="12" t="s">
        <v>187</v>
      </c>
      <c r="B405" s="13" t="s">
        <v>188</v>
      </c>
      <c r="C405" s="14" t="s">
        <v>692</v>
      </c>
      <c r="D405" s="15" t="s">
        <v>13</v>
      </c>
      <c r="E405" s="16" t="s">
        <v>99</v>
      </c>
      <c r="F405" s="16" t="s">
        <v>693</v>
      </c>
      <c r="G405" s="17">
        <v>2474807.37</v>
      </c>
      <c r="H405" s="17">
        <v>0</v>
      </c>
      <c r="I405" s="17">
        <f>2453559.99+12881.57+431.6</f>
        <v>2466873.16</v>
      </c>
      <c r="AG405" s="19"/>
    </row>
    <row r="406" spans="1:33" s="18" customFormat="1" ht="47.25" customHeight="1">
      <c r="A406" s="12" t="s">
        <v>187</v>
      </c>
      <c r="B406" s="13" t="s">
        <v>188</v>
      </c>
      <c r="C406" s="14" t="s">
        <v>548</v>
      </c>
      <c r="D406" s="15" t="s">
        <v>13</v>
      </c>
      <c r="E406" s="16" t="s">
        <v>99</v>
      </c>
      <c r="F406" s="16" t="s">
        <v>694</v>
      </c>
      <c r="G406" s="17">
        <v>70197.81</v>
      </c>
      <c r="H406" s="17">
        <v>0</v>
      </c>
      <c r="I406" s="17">
        <v>70197.81</v>
      </c>
      <c r="AG406" s="19"/>
    </row>
    <row r="407" spans="1:33" s="18" customFormat="1" ht="47.25" customHeight="1">
      <c r="A407" s="12" t="s">
        <v>187</v>
      </c>
      <c r="B407" s="13" t="s">
        <v>188</v>
      </c>
      <c r="C407" s="14" t="s">
        <v>336</v>
      </c>
      <c r="D407" s="15" t="s">
        <v>13</v>
      </c>
      <c r="E407" s="16" t="s">
        <v>99</v>
      </c>
      <c r="F407" s="16" t="s">
        <v>695</v>
      </c>
      <c r="G407" s="17">
        <v>20673.89</v>
      </c>
      <c r="H407" s="17">
        <v>0</v>
      </c>
      <c r="I407" s="17">
        <v>20673.89</v>
      </c>
      <c r="AG407" s="19"/>
    </row>
    <row r="408" spans="1:33" s="18" customFormat="1" ht="47.25" customHeight="1">
      <c r="A408" s="12" t="s">
        <v>187</v>
      </c>
      <c r="B408" s="13" t="s">
        <v>188</v>
      </c>
      <c r="C408" s="14" t="s">
        <v>395</v>
      </c>
      <c r="D408" s="15" t="s">
        <v>13</v>
      </c>
      <c r="E408" s="16" t="s">
        <v>99</v>
      </c>
      <c r="F408" s="16" t="s">
        <v>696</v>
      </c>
      <c r="G408" s="17">
        <v>434338.47</v>
      </c>
      <c r="H408" s="17">
        <v>0</v>
      </c>
      <c r="I408" s="17">
        <v>434338.47</v>
      </c>
      <c r="AG408" s="19"/>
    </row>
    <row r="409" spans="1:33" s="18" customFormat="1" ht="47.25" customHeight="1">
      <c r="A409" s="12" t="s">
        <v>187</v>
      </c>
      <c r="B409" s="13" t="s">
        <v>188</v>
      </c>
      <c r="C409" s="14" t="s">
        <v>392</v>
      </c>
      <c r="D409" s="15" t="s">
        <v>13</v>
      </c>
      <c r="E409" s="16" t="s">
        <v>99</v>
      </c>
      <c r="F409" s="16" t="s">
        <v>697</v>
      </c>
      <c r="G409" s="17">
        <v>734280.92</v>
      </c>
      <c r="H409" s="17">
        <v>0</v>
      </c>
      <c r="I409" s="17">
        <v>734280.92</v>
      </c>
      <c r="AG409" s="19"/>
    </row>
    <row r="410" spans="1:33" s="18" customFormat="1" ht="47.25" customHeight="1">
      <c r="A410" s="12" t="s">
        <v>187</v>
      </c>
      <c r="B410" s="13" t="s">
        <v>188</v>
      </c>
      <c r="C410" s="14" t="s">
        <v>395</v>
      </c>
      <c r="D410" s="15" t="s">
        <v>13</v>
      </c>
      <c r="E410" s="16" t="s">
        <v>99</v>
      </c>
      <c r="F410" s="16" t="s">
        <v>698</v>
      </c>
      <c r="G410" s="17">
        <v>11663.84</v>
      </c>
      <c r="H410" s="17">
        <v>0</v>
      </c>
      <c r="I410" s="17">
        <v>11663.84</v>
      </c>
      <c r="AG410" s="19"/>
    </row>
    <row r="411" spans="1:33" s="18" customFormat="1" ht="47.25" customHeight="1">
      <c r="A411" s="12" t="s">
        <v>187</v>
      </c>
      <c r="B411" s="13" t="s">
        <v>188</v>
      </c>
      <c r="C411" s="14" t="s">
        <v>395</v>
      </c>
      <c r="D411" s="15" t="s">
        <v>13</v>
      </c>
      <c r="E411" s="16" t="s">
        <v>99</v>
      </c>
      <c r="F411" s="16" t="s">
        <v>699</v>
      </c>
      <c r="G411" s="17">
        <v>78513.05</v>
      </c>
      <c r="H411" s="17">
        <v>0</v>
      </c>
      <c r="I411" s="17">
        <v>78513.05</v>
      </c>
      <c r="AG411" s="19"/>
    </row>
    <row r="412" spans="1:33" s="18" customFormat="1" ht="47.25" customHeight="1">
      <c r="A412" s="12" t="s">
        <v>187</v>
      </c>
      <c r="B412" s="13" t="s">
        <v>188</v>
      </c>
      <c r="C412" s="14" t="s">
        <v>700</v>
      </c>
      <c r="D412" s="15" t="s">
        <v>13</v>
      </c>
      <c r="E412" s="16" t="s">
        <v>99</v>
      </c>
      <c r="F412" s="16" t="s">
        <v>701</v>
      </c>
      <c r="G412" s="17">
        <v>2800000</v>
      </c>
      <c r="H412" s="17">
        <v>0</v>
      </c>
      <c r="I412" s="17">
        <v>2800000</v>
      </c>
      <c r="AG412" s="19"/>
    </row>
    <row r="413" spans="1:33" s="18" customFormat="1" ht="47.25" customHeight="1">
      <c r="A413" s="12" t="s">
        <v>187</v>
      </c>
      <c r="B413" s="13" t="s">
        <v>188</v>
      </c>
      <c r="C413" s="14" t="s">
        <v>530</v>
      </c>
      <c r="D413" s="15" t="s">
        <v>13</v>
      </c>
      <c r="E413" s="16" t="s">
        <v>99</v>
      </c>
      <c r="F413" s="16" t="s">
        <v>702</v>
      </c>
      <c r="G413" s="17">
        <v>2800000</v>
      </c>
      <c r="H413" s="17">
        <v>0</v>
      </c>
      <c r="I413" s="17">
        <v>2800000</v>
      </c>
      <c r="AG413" s="19"/>
    </row>
    <row r="414" spans="1:33" s="18" customFormat="1" ht="47.25" customHeight="1">
      <c r="A414" s="12" t="s">
        <v>187</v>
      </c>
      <c r="B414" s="13" t="s">
        <v>188</v>
      </c>
      <c r="C414" s="14" t="s">
        <v>703</v>
      </c>
      <c r="D414" s="15" t="s">
        <v>13</v>
      </c>
      <c r="E414" s="16" t="s">
        <v>99</v>
      </c>
      <c r="F414" s="16" t="s">
        <v>704</v>
      </c>
      <c r="G414" s="17">
        <v>80000</v>
      </c>
      <c r="H414" s="17">
        <v>0</v>
      </c>
      <c r="I414" s="17">
        <v>80000</v>
      </c>
      <c r="AG414" s="19"/>
    </row>
    <row r="415" spans="1:33" s="18" customFormat="1" ht="47.25" customHeight="1">
      <c r="A415" s="12" t="s">
        <v>187</v>
      </c>
      <c r="B415" s="13" t="s">
        <v>188</v>
      </c>
      <c r="C415" s="14" t="s">
        <v>705</v>
      </c>
      <c r="D415" s="15" t="s">
        <v>13</v>
      </c>
      <c r="E415" s="16" t="s">
        <v>99</v>
      </c>
      <c r="F415" s="16" t="s">
        <v>706</v>
      </c>
      <c r="G415" s="17">
        <v>19500</v>
      </c>
      <c r="H415" s="17">
        <v>0</v>
      </c>
      <c r="I415" s="17">
        <v>19500</v>
      </c>
      <c r="AG415" s="19"/>
    </row>
    <row r="416" spans="1:33" s="18" customFormat="1" ht="47.25" customHeight="1">
      <c r="A416" s="12" t="s">
        <v>187</v>
      </c>
      <c r="B416" s="13" t="s">
        <v>188</v>
      </c>
      <c r="C416" s="14" t="s">
        <v>336</v>
      </c>
      <c r="D416" s="15" t="s">
        <v>13</v>
      </c>
      <c r="E416" s="16" t="s">
        <v>99</v>
      </c>
      <c r="F416" s="16" t="s">
        <v>707</v>
      </c>
      <c r="G416" s="17">
        <v>20295.58</v>
      </c>
      <c r="H416" s="17">
        <v>0</v>
      </c>
      <c r="I416" s="17">
        <f>15734.94+3570.2</f>
        <v>19305.14</v>
      </c>
      <c r="AG416" s="19"/>
    </row>
    <row r="417" spans="1:33" s="18" customFormat="1" ht="47.25" customHeight="1">
      <c r="A417" s="12" t="s">
        <v>187</v>
      </c>
      <c r="B417" s="13" t="s">
        <v>188</v>
      </c>
      <c r="C417" s="14" t="s">
        <v>336</v>
      </c>
      <c r="D417" s="15" t="s">
        <v>13</v>
      </c>
      <c r="E417" s="16" t="s">
        <v>99</v>
      </c>
      <c r="F417" s="16" t="s">
        <v>708</v>
      </c>
      <c r="G417" s="17">
        <v>32400</v>
      </c>
      <c r="H417" s="17">
        <v>0</v>
      </c>
      <c r="I417" s="17">
        <v>32400</v>
      </c>
      <c r="AG417" s="19"/>
    </row>
    <row r="418" spans="1:33" s="18" customFormat="1" ht="47.25" customHeight="1">
      <c r="A418" s="12" t="s">
        <v>187</v>
      </c>
      <c r="B418" s="13" t="s">
        <v>188</v>
      </c>
      <c r="C418" s="14" t="s">
        <v>530</v>
      </c>
      <c r="D418" s="15" t="s">
        <v>13</v>
      </c>
      <c r="E418" s="16" t="s">
        <v>99</v>
      </c>
      <c r="F418" s="16" t="s">
        <v>709</v>
      </c>
      <c r="G418" s="17">
        <v>6262.83</v>
      </c>
      <c r="H418" s="17">
        <v>0</v>
      </c>
      <c r="I418" s="17">
        <f>4540.55+1722.28</f>
        <v>6262.83</v>
      </c>
      <c r="AG418" s="19"/>
    </row>
    <row r="419" spans="1:33" s="18" customFormat="1" ht="47.25" customHeight="1">
      <c r="A419" s="12" t="s">
        <v>154</v>
      </c>
      <c r="B419" s="13">
        <v>4153748000185</v>
      </c>
      <c r="C419" s="14" t="s">
        <v>710</v>
      </c>
      <c r="D419" s="15" t="s">
        <v>13</v>
      </c>
      <c r="E419" s="16" t="s">
        <v>99</v>
      </c>
      <c r="F419" s="16" t="s">
        <v>711</v>
      </c>
      <c r="G419" s="17">
        <v>5100</v>
      </c>
      <c r="H419" s="17">
        <v>0</v>
      </c>
      <c r="I419" s="17">
        <v>5100</v>
      </c>
      <c r="AG419" s="19"/>
    </row>
    <row r="420" spans="1:33" s="18" customFormat="1" ht="47.25" customHeight="1">
      <c r="A420" s="12" t="s">
        <v>712</v>
      </c>
      <c r="B420" s="13">
        <v>77789768468</v>
      </c>
      <c r="C420" s="14" t="s">
        <v>713</v>
      </c>
      <c r="D420" s="15" t="s">
        <v>13</v>
      </c>
      <c r="E420" s="16" t="s">
        <v>99</v>
      </c>
      <c r="F420" s="16" t="s">
        <v>714</v>
      </c>
      <c r="G420" s="17">
        <v>1856.25</v>
      </c>
      <c r="H420" s="17">
        <v>0</v>
      </c>
      <c r="I420" s="17">
        <v>1856.25</v>
      </c>
      <c r="AG420" s="19"/>
    </row>
    <row r="421" spans="1:33" s="18" customFormat="1" ht="47.25" customHeight="1">
      <c r="A421" s="12" t="s">
        <v>288</v>
      </c>
      <c r="B421" s="13">
        <v>17693454420</v>
      </c>
      <c r="C421" s="14" t="s">
        <v>715</v>
      </c>
      <c r="D421" s="15" t="s">
        <v>13</v>
      </c>
      <c r="E421" s="16" t="s">
        <v>99</v>
      </c>
      <c r="F421" s="16" t="s">
        <v>716</v>
      </c>
      <c r="G421" s="17">
        <v>822.72</v>
      </c>
      <c r="H421" s="17">
        <v>0</v>
      </c>
      <c r="I421" s="17">
        <v>822.72</v>
      </c>
      <c r="AG421" s="19"/>
    </row>
    <row r="422" spans="1:33" s="18" customFormat="1" ht="47.25" customHeight="1">
      <c r="A422" s="12" t="s">
        <v>489</v>
      </c>
      <c r="B422" s="13">
        <v>4289455204</v>
      </c>
      <c r="C422" s="14" t="s">
        <v>717</v>
      </c>
      <c r="D422" s="15" t="s">
        <v>13</v>
      </c>
      <c r="E422" s="16" t="s">
        <v>99</v>
      </c>
      <c r="F422" s="16" t="s">
        <v>718</v>
      </c>
      <c r="G422" s="17">
        <v>2344.7400000000002</v>
      </c>
      <c r="H422" s="17">
        <v>0</v>
      </c>
      <c r="I422" s="17">
        <v>2344.7400000000002</v>
      </c>
      <c r="AG422" s="19"/>
    </row>
    <row r="423" spans="1:33" s="18" customFormat="1" ht="47.25" customHeight="1">
      <c r="A423" s="12" t="s">
        <v>134</v>
      </c>
      <c r="B423" s="13">
        <v>265674743</v>
      </c>
      <c r="C423" s="14" t="s">
        <v>719</v>
      </c>
      <c r="D423" s="15" t="s">
        <v>13</v>
      </c>
      <c r="E423" s="16" t="s">
        <v>99</v>
      </c>
      <c r="F423" s="16" t="s">
        <v>720</v>
      </c>
      <c r="G423" s="17">
        <v>1710.28</v>
      </c>
      <c r="H423" s="17">
        <v>0</v>
      </c>
      <c r="I423" s="17">
        <v>1710.28</v>
      </c>
      <c r="AG423" s="19"/>
    </row>
    <row r="424" spans="1:33" s="18" customFormat="1" ht="47.25" customHeight="1">
      <c r="A424" s="12" t="s">
        <v>721</v>
      </c>
      <c r="B424" s="13">
        <v>27348733204</v>
      </c>
      <c r="C424" s="14" t="s">
        <v>722</v>
      </c>
      <c r="D424" s="15" t="s">
        <v>13</v>
      </c>
      <c r="E424" s="16" t="s">
        <v>99</v>
      </c>
      <c r="F424" s="16" t="s">
        <v>723</v>
      </c>
      <c r="G424" s="17">
        <v>781.58</v>
      </c>
      <c r="H424" s="17">
        <v>0</v>
      </c>
      <c r="I424" s="17">
        <v>781.58</v>
      </c>
      <c r="AG424" s="19"/>
    </row>
    <row r="425" spans="1:33" s="18" customFormat="1" ht="47.25" customHeight="1">
      <c r="A425" s="12" t="s">
        <v>724</v>
      </c>
      <c r="B425" s="13">
        <v>73784460259</v>
      </c>
      <c r="C425" s="14" t="s">
        <v>725</v>
      </c>
      <c r="D425" s="15" t="s">
        <v>13</v>
      </c>
      <c r="E425" s="16" t="s">
        <v>99</v>
      </c>
      <c r="F425" s="16" t="s">
        <v>726</v>
      </c>
      <c r="G425" s="17">
        <v>2000</v>
      </c>
      <c r="H425" s="17">
        <v>0</v>
      </c>
      <c r="I425" s="17">
        <v>2000</v>
      </c>
      <c r="AG425" s="19"/>
    </row>
    <row r="426" spans="1:33" s="18" customFormat="1" ht="47.25" customHeight="1">
      <c r="A426" s="12" t="s">
        <v>163</v>
      </c>
      <c r="B426" s="13">
        <v>63123576272</v>
      </c>
      <c r="C426" s="14" t="s">
        <v>727</v>
      </c>
      <c r="D426" s="15" t="s">
        <v>13</v>
      </c>
      <c r="E426" s="16" t="s">
        <v>99</v>
      </c>
      <c r="F426" s="16" t="s">
        <v>728</v>
      </c>
      <c r="G426" s="17">
        <v>4000</v>
      </c>
      <c r="H426" s="17">
        <v>0</v>
      </c>
      <c r="I426" s="17">
        <v>4000</v>
      </c>
      <c r="AG426" s="19"/>
    </row>
    <row r="427" spans="1:33" s="18" customFormat="1" ht="47.25" customHeight="1">
      <c r="A427" s="12" t="s">
        <v>75</v>
      </c>
      <c r="B427" s="13">
        <v>12450296000121</v>
      </c>
      <c r="C427" s="14" t="s">
        <v>729</v>
      </c>
      <c r="D427" s="15" t="s">
        <v>21</v>
      </c>
      <c r="E427" s="16" t="s">
        <v>22</v>
      </c>
      <c r="F427" s="16" t="s">
        <v>730</v>
      </c>
      <c r="G427" s="17">
        <v>42177.67</v>
      </c>
      <c r="H427" s="17">
        <v>0</v>
      </c>
      <c r="I427" s="17">
        <f>14041.62+3845.83</f>
        <v>17887.45</v>
      </c>
      <c r="AG427" s="19"/>
    </row>
    <row r="428" spans="1:33" s="18" customFormat="1" ht="102" customHeight="1">
      <c r="A428" s="12" t="s">
        <v>45</v>
      </c>
      <c r="B428" s="13">
        <v>3264927000127</v>
      </c>
      <c r="C428" s="14" t="s">
        <v>731</v>
      </c>
      <c r="D428" s="15" t="s">
        <v>13</v>
      </c>
      <c r="E428" s="16" t="s">
        <v>43</v>
      </c>
      <c r="F428" s="16" t="s">
        <v>732</v>
      </c>
      <c r="G428" s="17">
        <v>37978.78</v>
      </c>
      <c r="H428" s="17">
        <v>0</v>
      </c>
      <c r="I428" s="17">
        <v>0</v>
      </c>
      <c r="AG428" s="19"/>
    </row>
    <row r="429" spans="1:33" s="18" customFormat="1" ht="101.25" customHeight="1">
      <c r="A429" s="12" t="s">
        <v>733</v>
      </c>
      <c r="B429" s="13">
        <v>4588596000143</v>
      </c>
      <c r="C429" s="14" t="s">
        <v>734</v>
      </c>
      <c r="D429" s="15" t="s">
        <v>13</v>
      </c>
      <c r="E429" s="16" t="s">
        <v>99</v>
      </c>
      <c r="F429" s="16" t="s">
        <v>735</v>
      </c>
      <c r="G429" s="17">
        <v>11867.52</v>
      </c>
      <c r="H429" s="17">
        <v>0</v>
      </c>
      <c r="I429" s="17">
        <v>0</v>
      </c>
      <c r="AG429" s="19"/>
    </row>
    <row r="430" spans="1:33" s="18" customFormat="1" ht="104.25" customHeight="1">
      <c r="A430" s="12" t="s">
        <v>736</v>
      </c>
      <c r="B430" s="13">
        <v>10705837000190</v>
      </c>
      <c r="C430" s="14" t="s">
        <v>737</v>
      </c>
      <c r="D430" s="15" t="s">
        <v>21</v>
      </c>
      <c r="E430" s="16" t="s">
        <v>738</v>
      </c>
      <c r="F430" s="16" t="s">
        <v>739</v>
      </c>
      <c r="G430" s="17">
        <v>63852.31000000001</v>
      </c>
      <c r="H430" s="17">
        <v>0</v>
      </c>
      <c r="I430" s="17">
        <v>63852.31</v>
      </c>
      <c r="AG430" s="19"/>
    </row>
    <row r="431" spans="1:33" s="18" customFormat="1" ht="100.5" customHeight="1">
      <c r="A431" s="12" t="s">
        <v>740</v>
      </c>
      <c r="B431" s="13">
        <v>4477642000137</v>
      </c>
      <c r="C431" s="14" t="s">
        <v>741</v>
      </c>
      <c r="D431" s="15" t="s">
        <v>13</v>
      </c>
      <c r="E431" s="16" t="s">
        <v>99</v>
      </c>
      <c r="F431" s="16" t="s">
        <v>742</v>
      </c>
      <c r="G431" s="17">
        <v>12414.72</v>
      </c>
      <c r="H431" s="17">
        <v>0</v>
      </c>
      <c r="I431" s="17">
        <v>0</v>
      </c>
      <c r="AG431" s="19"/>
    </row>
    <row r="432" spans="1:33" s="18" customFormat="1" ht="182.25" customHeight="1">
      <c r="A432" s="12" t="s">
        <v>743</v>
      </c>
      <c r="B432" s="13">
        <v>5889039000125</v>
      </c>
      <c r="C432" s="14" t="s">
        <v>744</v>
      </c>
      <c r="D432" s="15" t="s">
        <v>21</v>
      </c>
      <c r="E432" s="16" t="s">
        <v>745</v>
      </c>
      <c r="F432" s="16" t="s">
        <v>746</v>
      </c>
      <c r="G432" s="17">
        <v>248000</v>
      </c>
      <c r="H432" s="17">
        <v>217000</v>
      </c>
      <c r="I432" s="17">
        <v>217000</v>
      </c>
      <c r="AG432" s="19"/>
    </row>
    <row r="433" spans="1:33" s="18" customFormat="1" ht="141" customHeight="1">
      <c r="A433" s="12" t="s">
        <v>736</v>
      </c>
      <c r="B433" s="13">
        <v>10705837000190</v>
      </c>
      <c r="C433" s="14" t="s">
        <v>747</v>
      </c>
      <c r="D433" s="15" t="s">
        <v>21</v>
      </c>
      <c r="E433" s="16" t="s">
        <v>22</v>
      </c>
      <c r="F433" s="16" t="s">
        <v>748</v>
      </c>
      <c r="G433" s="17">
        <v>190139.36</v>
      </c>
      <c r="H433" s="17">
        <v>0</v>
      </c>
      <c r="I433" s="17">
        <f>101883.1+88256.26</f>
        <v>190139.36</v>
      </c>
      <c r="AG433" s="19"/>
    </row>
    <row r="434" spans="1:33" s="18" customFormat="1" ht="49.5" customHeight="1">
      <c r="A434" s="12" t="s">
        <v>749</v>
      </c>
      <c r="B434" s="13">
        <v>52979199249</v>
      </c>
      <c r="C434" s="14" t="s">
        <v>750</v>
      </c>
      <c r="D434" s="15" t="s">
        <v>13</v>
      </c>
      <c r="E434" s="16" t="s">
        <v>99</v>
      </c>
      <c r="F434" s="16" t="s">
        <v>751</v>
      </c>
      <c r="G434" s="17">
        <v>2137.85</v>
      </c>
      <c r="H434" s="17">
        <v>0</v>
      </c>
      <c r="I434" s="17">
        <v>2137.85</v>
      </c>
      <c r="AG434" s="19"/>
    </row>
    <row r="435" spans="1:33" s="18" customFormat="1" ht="42.75" customHeight="1">
      <c r="A435" s="12" t="s">
        <v>467</v>
      </c>
      <c r="B435" s="13">
        <v>31515401200</v>
      </c>
      <c r="C435" s="14" t="s">
        <v>752</v>
      </c>
      <c r="D435" s="15" t="s">
        <v>13</v>
      </c>
      <c r="E435" s="16" t="s">
        <v>99</v>
      </c>
      <c r="F435" s="16" t="s">
        <v>753</v>
      </c>
      <c r="G435" s="17">
        <v>6413.55</v>
      </c>
      <c r="H435" s="17">
        <v>0</v>
      </c>
      <c r="I435" s="17">
        <v>6413.55</v>
      </c>
      <c r="AG435" s="19"/>
    </row>
    <row r="436" spans="1:33" s="18" customFormat="1" ht="47.25" customHeight="1">
      <c r="A436" s="12" t="s">
        <v>173</v>
      </c>
      <c r="B436" s="13">
        <v>57144567268</v>
      </c>
      <c r="C436" s="14" t="s">
        <v>752</v>
      </c>
      <c r="D436" s="15" t="s">
        <v>13</v>
      </c>
      <c r="E436" s="16" t="s">
        <v>99</v>
      </c>
      <c r="F436" s="16" t="s">
        <v>754</v>
      </c>
      <c r="G436" s="17">
        <v>6413.55</v>
      </c>
      <c r="H436" s="17">
        <v>0</v>
      </c>
      <c r="I436" s="17">
        <v>6413.55</v>
      </c>
      <c r="AG436" s="19"/>
    </row>
    <row r="437" spans="1:33" s="18" customFormat="1" ht="47.25" customHeight="1">
      <c r="A437" s="12" t="s">
        <v>215</v>
      </c>
      <c r="B437" s="13">
        <v>63813874249</v>
      </c>
      <c r="C437" s="14" t="s">
        <v>752</v>
      </c>
      <c r="D437" s="15" t="s">
        <v>13</v>
      </c>
      <c r="E437" s="16" t="s">
        <v>99</v>
      </c>
      <c r="F437" s="16" t="s">
        <v>755</v>
      </c>
      <c r="G437" s="17">
        <v>6413.55</v>
      </c>
      <c r="H437" s="17">
        <v>0</v>
      </c>
      <c r="I437" s="17">
        <v>6413.55</v>
      </c>
      <c r="AG437" s="19"/>
    </row>
    <row r="438" spans="1:33" s="18" customFormat="1" ht="47.25" customHeight="1">
      <c r="A438" s="12" t="s">
        <v>756</v>
      </c>
      <c r="B438" s="13">
        <v>41842391291</v>
      </c>
      <c r="C438" s="14" t="s">
        <v>757</v>
      </c>
      <c r="D438" s="15" t="s">
        <v>13</v>
      </c>
      <c r="E438" s="16" t="s">
        <v>99</v>
      </c>
      <c r="F438" s="16" t="s">
        <v>758</v>
      </c>
      <c r="G438" s="17">
        <v>4275.7</v>
      </c>
      <c r="H438" s="17">
        <v>0</v>
      </c>
      <c r="I438" s="17">
        <v>4275.7</v>
      </c>
      <c r="AG438" s="19"/>
    </row>
    <row r="439" spans="1:33" s="18" customFormat="1" ht="47.25" customHeight="1">
      <c r="A439" s="12" t="s">
        <v>175</v>
      </c>
      <c r="B439" s="13">
        <v>7618522200</v>
      </c>
      <c r="C439" s="14" t="s">
        <v>759</v>
      </c>
      <c r="D439" s="15" t="s">
        <v>13</v>
      </c>
      <c r="E439" s="16" t="s">
        <v>99</v>
      </c>
      <c r="F439" s="16" t="s">
        <v>760</v>
      </c>
      <c r="G439" s="17">
        <v>2565.12</v>
      </c>
      <c r="H439" s="17">
        <v>0</v>
      </c>
      <c r="I439" s="17">
        <v>2565.12</v>
      </c>
      <c r="AG439" s="19"/>
    </row>
    <row r="440" spans="1:33" s="18" customFormat="1" ht="47.25" customHeight="1">
      <c r="A440" s="12" t="s">
        <v>761</v>
      </c>
      <c r="B440" s="13">
        <v>27283470263</v>
      </c>
      <c r="C440" s="14" t="s">
        <v>762</v>
      </c>
      <c r="D440" s="15" t="s">
        <v>13</v>
      </c>
      <c r="E440" s="16" t="s">
        <v>99</v>
      </c>
      <c r="F440" s="16" t="s">
        <v>763</v>
      </c>
      <c r="G440" s="17">
        <v>1563.16</v>
      </c>
      <c r="H440" s="17">
        <v>0</v>
      </c>
      <c r="I440" s="17">
        <v>1563.16</v>
      </c>
      <c r="AG440" s="19"/>
    </row>
    <row r="441" spans="1:33" s="18" customFormat="1" ht="47.25" customHeight="1">
      <c r="A441" s="12" t="s">
        <v>764</v>
      </c>
      <c r="B441" s="13">
        <v>38477858268</v>
      </c>
      <c r="C441" s="14" t="s">
        <v>765</v>
      </c>
      <c r="D441" s="15" t="s">
        <v>13</v>
      </c>
      <c r="E441" s="16" t="s">
        <v>99</v>
      </c>
      <c r="F441" s="16" t="s">
        <v>766</v>
      </c>
      <c r="G441" s="17">
        <v>1563.16</v>
      </c>
      <c r="H441" s="17">
        <v>0</v>
      </c>
      <c r="I441" s="17">
        <v>1563.16</v>
      </c>
      <c r="AG441" s="19"/>
    </row>
    <row r="442" spans="1:33" s="18" customFormat="1" ht="47.25" customHeight="1">
      <c r="A442" s="12" t="s">
        <v>767</v>
      </c>
      <c r="B442" s="13">
        <v>21533342253</v>
      </c>
      <c r="C442" s="14" t="s">
        <v>768</v>
      </c>
      <c r="D442" s="15" t="s">
        <v>13</v>
      </c>
      <c r="E442" s="16" t="s">
        <v>99</v>
      </c>
      <c r="F442" s="16" t="s">
        <v>769</v>
      </c>
      <c r="G442" s="17">
        <v>1645.44</v>
      </c>
      <c r="H442" s="17">
        <v>0</v>
      </c>
      <c r="I442" s="17">
        <v>1645.44</v>
      </c>
      <c r="AG442" s="19"/>
    </row>
    <row r="443" spans="1:33" s="18" customFormat="1" ht="97.5" customHeight="1">
      <c r="A443" s="12" t="s">
        <v>770</v>
      </c>
      <c r="B443" s="13">
        <v>2558157000162</v>
      </c>
      <c r="C443" s="14" t="s">
        <v>771</v>
      </c>
      <c r="D443" s="15" t="s">
        <v>21</v>
      </c>
      <c r="E443" s="16" t="s">
        <v>745</v>
      </c>
      <c r="F443" s="16" t="s">
        <v>772</v>
      </c>
      <c r="G443" s="17">
        <v>27030.4</v>
      </c>
      <c r="H443" s="17">
        <v>6988.91</v>
      </c>
      <c r="I443" s="17">
        <v>6988.91</v>
      </c>
      <c r="AG443" s="19"/>
    </row>
    <row r="444" spans="1:33" s="18" customFormat="1" ht="95.25" customHeight="1">
      <c r="A444" s="12" t="s">
        <v>72</v>
      </c>
      <c r="B444" s="13">
        <v>2037069000115</v>
      </c>
      <c r="C444" s="14" t="s">
        <v>773</v>
      </c>
      <c r="D444" s="15" t="s">
        <v>21</v>
      </c>
      <c r="E444" s="16" t="s">
        <v>22</v>
      </c>
      <c r="F444" s="16" t="s">
        <v>774</v>
      </c>
      <c r="G444" s="17">
        <v>214800</v>
      </c>
      <c r="H444" s="17">
        <v>26850</v>
      </c>
      <c r="I444" s="17">
        <f>72495+26850+26850</f>
        <v>126195</v>
      </c>
      <c r="AG444" s="19"/>
    </row>
    <row r="445" spans="1:33" s="18" customFormat="1" ht="47.25" customHeight="1">
      <c r="A445" s="12" t="s">
        <v>463</v>
      </c>
      <c r="B445" s="13">
        <v>43719996204</v>
      </c>
      <c r="C445" s="14" t="s">
        <v>775</v>
      </c>
      <c r="D445" s="15" t="s">
        <v>13</v>
      </c>
      <c r="E445" s="16" t="s">
        <v>99</v>
      </c>
      <c r="F445" s="16" t="s">
        <v>776</v>
      </c>
      <c r="G445" s="17">
        <v>1172.3700000000001</v>
      </c>
      <c r="H445" s="17">
        <v>0</v>
      </c>
      <c r="I445" s="17">
        <v>1172.3700000000001</v>
      </c>
      <c r="AG445" s="19"/>
    </row>
    <row r="446" spans="1:33" s="18" customFormat="1" ht="47.25" customHeight="1">
      <c r="A446" s="12" t="s">
        <v>465</v>
      </c>
      <c r="B446" s="13">
        <v>74092049234</v>
      </c>
      <c r="C446" s="14" t="s">
        <v>777</v>
      </c>
      <c r="D446" s="15" t="s">
        <v>13</v>
      </c>
      <c r="E446" s="16" t="s">
        <v>99</v>
      </c>
      <c r="F446" s="16" t="s">
        <v>778</v>
      </c>
      <c r="G446" s="17">
        <v>1282.71</v>
      </c>
      <c r="H446" s="17">
        <v>0</v>
      </c>
      <c r="I446" s="17">
        <v>1282.71</v>
      </c>
      <c r="AG446" s="19"/>
    </row>
    <row r="447" spans="1:33" s="18" customFormat="1" ht="63" customHeight="1">
      <c r="A447" s="12" t="s">
        <v>779</v>
      </c>
      <c r="B447" s="13">
        <v>92547982234</v>
      </c>
      <c r="C447" s="14" t="s">
        <v>780</v>
      </c>
      <c r="D447" s="15" t="s">
        <v>13</v>
      </c>
      <c r="E447" s="16" t="s">
        <v>99</v>
      </c>
      <c r="F447" s="16" t="s">
        <v>781</v>
      </c>
      <c r="G447" s="17">
        <v>1480.89</v>
      </c>
      <c r="H447" s="17">
        <v>0</v>
      </c>
      <c r="I447" s="17">
        <v>1480.89</v>
      </c>
      <c r="AG447" s="19"/>
    </row>
    <row r="448" spans="1:33" s="18" customFormat="1" ht="47.25" customHeight="1">
      <c r="A448" s="12" t="s">
        <v>154</v>
      </c>
      <c r="B448" s="13">
        <v>4153748000185</v>
      </c>
      <c r="C448" s="14" t="s">
        <v>782</v>
      </c>
      <c r="D448" s="15" t="s">
        <v>13</v>
      </c>
      <c r="E448" s="16" t="s">
        <v>99</v>
      </c>
      <c r="F448" s="16" t="s">
        <v>783</v>
      </c>
      <c r="G448" s="17">
        <v>96436.36</v>
      </c>
      <c r="H448" s="17">
        <v>0</v>
      </c>
      <c r="I448" s="17">
        <v>96436.36</v>
      </c>
      <c r="AG448" s="19"/>
    </row>
    <row r="449" spans="1:33" s="18" customFormat="1" ht="47.25" customHeight="1">
      <c r="A449" s="12" t="s">
        <v>784</v>
      </c>
      <c r="B449" s="13">
        <v>34548883000190</v>
      </c>
      <c r="C449" s="14" t="s">
        <v>785</v>
      </c>
      <c r="D449" s="15" t="s">
        <v>21</v>
      </c>
      <c r="E449" s="16" t="s">
        <v>14</v>
      </c>
      <c r="F449" s="16" t="s">
        <v>786</v>
      </c>
      <c r="G449" s="17">
        <v>958</v>
      </c>
      <c r="H449" s="17">
        <v>0</v>
      </c>
      <c r="I449" s="17">
        <v>958</v>
      </c>
      <c r="AG449" s="19"/>
    </row>
    <row r="450" spans="1:33" s="18" customFormat="1" ht="66.75" customHeight="1">
      <c r="A450" s="12" t="s">
        <v>787</v>
      </c>
      <c r="B450" s="13">
        <v>5491663000170</v>
      </c>
      <c r="C450" s="14" t="s">
        <v>788</v>
      </c>
      <c r="D450" s="15" t="s">
        <v>21</v>
      </c>
      <c r="E450" s="16" t="s">
        <v>745</v>
      </c>
      <c r="F450" s="16" t="s">
        <v>789</v>
      </c>
      <c r="G450" s="17">
        <v>331</v>
      </c>
      <c r="H450" s="17">
        <v>331</v>
      </c>
      <c r="I450" s="17">
        <v>331</v>
      </c>
      <c r="AG450" s="19"/>
    </row>
    <row r="451" spans="1:33" s="18" customFormat="1" ht="47.25" customHeight="1">
      <c r="A451" s="12" t="s">
        <v>790</v>
      </c>
      <c r="B451" s="13">
        <v>3023261000115</v>
      </c>
      <c r="C451" s="14" t="s">
        <v>791</v>
      </c>
      <c r="D451" s="15" t="s">
        <v>21</v>
      </c>
      <c r="E451" s="16" t="s">
        <v>745</v>
      </c>
      <c r="F451" s="16" t="s">
        <v>792</v>
      </c>
      <c r="G451" s="17">
        <v>584</v>
      </c>
      <c r="H451" s="17">
        <v>0</v>
      </c>
      <c r="I451" s="17">
        <v>584</v>
      </c>
      <c r="AG451" s="19"/>
    </row>
    <row r="452" spans="1:33" s="18" customFormat="1" ht="47.25" customHeight="1">
      <c r="A452" s="12" t="s">
        <v>790</v>
      </c>
      <c r="B452" s="13">
        <v>3023261000115</v>
      </c>
      <c r="C452" s="14" t="s">
        <v>793</v>
      </c>
      <c r="D452" s="15" t="s">
        <v>21</v>
      </c>
      <c r="E452" s="16" t="s">
        <v>745</v>
      </c>
      <c r="F452" s="16" t="s">
        <v>794</v>
      </c>
      <c r="G452" s="17">
        <v>4760</v>
      </c>
      <c r="H452" s="17">
        <v>0</v>
      </c>
      <c r="I452" s="17">
        <v>0</v>
      </c>
      <c r="AG452" s="19"/>
    </row>
    <row r="453" spans="1:33" s="18" customFormat="1" ht="47.25" customHeight="1">
      <c r="A453" s="12" t="s">
        <v>154</v>
      </c>
      <c r="B453" s="13">
        <v>4153748000185</v>
      </c>
      <c r="C453" s="14" t="s">
        <v>795</v>
      </c>
      <c r="D453" s="15" t="s">
        <v>13</v>
      </c>
      <c r="E453" s="16" t="s">
        <v>99</v>
      </c>
      <c r="F453" s="16" t="s">
        <v>796</v>
      </c>
      <c r="G453" s="17">
        <v>1092636.5</v>
      </c>
      <c r="H453" s="17">
        <v>0</v>
      </c>
      <c r="I453" s="17">
        <v>1092636.5</v>
      </c>
      <c r="AG453" s="19"/>
    </row>
    <row r="454" spans="1:33" s="18" customFormat="1" ht="47.25" customHeight="1">
      <c r="A454" s="12" t="s">
        <v>187</v>
      </c>
      <c r="B454" s="13" t="s">
        <v>188</v>
      </c>
      <c r="C454" s="14" t="s">
        <v>219</v>
      </c>
      <c r="D454" s="15" t="s">
        <v>13</v>
      </c>
      <c r="E454" s="16" t="s">
        <v>99</v>
      </c>
      <c r="F454" s="16" t="s">
        <v>797</v>
      </c>
      <c r="G454" s="17">
        <v>3253.68</v>
      </c>
      <c r="H454" s="17">
        <v>0</v>
      </c>
      <c r="I454" s="17">
        <v>3253.68</v>
      </c>
      <c r="AG454" s="19"/>
    </row>
    <row r="455" spans="1:33" s="18" customFormat="1" ht="47.25" customHeight="1">
      <c r="A455" s="12" t="s">
        <v>187</v>
      </c>
      <c r="B455" s="13" t="s">
        <v>188</v>
      </c>
      <c r="C455" s="14" t="s">
        <v>219</v>
      </c>
      <c r="D455" s="15" t="s">
        <v>13</v>
      </c>
      <c r="E455" s="16" t="s">
        <v>99</v>
      </c>
      <c r="F455" s="16" t="s">
        <v>798</v>
      </c>
      <c r="G455" s="17">
        <v>2169.12</v>
      </c>
      <c r="H455" s="17">
        <v>0</v>
      </c>
      <c r="I455" s="17">
        <v>2169.12</v>
      </c>
      <c r="AG455" s="19"/>
    </row>
    <row r="456" spans="1:33" s="18" customFormat="1" ht="47.25" customHeight="1">
      <c r="A456" s="12" t="s">
        <v>148</v>
      </c>
      <c r="B456" s="13">
        <v>5610079000196</v>
      </c>
      <c r="C456" s="14" t="s">
        <v>799</v>
      </c>
      <c r="D456" s="15" t="s">
        <v>13</v>
      </c>
      <c r="E456" s="16" t="s">
        <v>99</v>
      </c>
      <c r="F456" s="16" t="s">
        <v>800</v>
      </c>
      <c r="G456" s="17">
        <v>186.23</v>
      </c>
      <c r="H456" s="17">
        <v>0</v>
      </c>
      <c r="I456" s="17">
        <v>186.23</v>
      </c>
      <c r="AG456" s="19"/>
    </row>
    <row r="457" spans="1:33" s="18" customFormat="1" ht="47.25" customHeight="1">
      <c r="A457" s="12" t="s">
        <v>84</v>
      </c>
      <c r="B457" s="13">
        <v>5047556000157</v>
      </c>
      <c r="C457" s="14" t="s">
        <v>801</v>
      </c>
      <c r="D457" s="15" t="s">
        <v>21</v>
      </c>
      <c r="E457" s="16" t="s">
        <v>745</v>
      </c>
      <c r="F457" s="16" t="s">
        <v>802</v>
      </c>
      <c r="G457" s="17">
        <v>11400</v>
      </c>
      <c r="H457" s="17">
        <v>0</v>
      </c>
      <c r="I457" s="17">
        <v>11400</v>
      </c>
      <c r="AG457" s="19"/>
    </row>
    <row r="458" spans="1:33" s="18" customFormat="1" ht="47.25" customHeight="1">
      <c r="A458" s="12" t="s">
        <v>84</v>
      </c>
      <c r="B458" s="13">
        <v>5047556000157</v>
      </c>
      <c r="C458" s="14" t="s">
        <v>803</v>
      </c>
      <c r="D458" s="15" t="s">
        <v>21</v>
      </c>
      <c r="E458" s="16" t="s">
        <v>745</v>
      </c>
      <c r="F458" s="16" t="s">
        <v>804</v>
      </c>
      <c r="G458" s="17">
        <v>82250</v>
      </c>
      <c r="H458" s="17">
        <v>0</v>
      </c>
      <c r="I458" s="17">
        <v>82250</v>
      </c>
      <c r="AG458" s="19"/>
    </row>
    <row r="459" spans="1:33" s="18" customFormat="1" ht="47.25" customHeight="1">
      <c r="A459" s="12" t="s">
        <v>805</v>
      </c>
      <c r="B459" s="13">
        <v>40620098000102</v>
      </c>
      <c r="C459" s="14" t="s">
        <v>803</v>
      </c>
      <c r="D459" s="15" t="s">
        <v>21</v>
      </c>
      <c r="E459" s="16" t="s">
        <v>745</v>
      </c>
      <c r="F459" s="16" t="s">
        <v>806</v>
      </c>
      <c r="G459" s="17">
        <v>133400</v>
      </c>
      <c r="H459" s="17">
        <v>0</v>
      </c>
      <c r="I459" s="17">
        <v>0</v>
      </c>
      <c r="AG459" s="19"/>
    </row>
    <row r="460" spans="1:33" s="18" customFormat="1" ht="66.75" customHeight="1">
      <c r="A460" s="12" t="s">
        <v>805</v>
      </c>
      <c r="B460" s="13">
        <v>40620098000102</v>
      </c>
      <c r="C460" s="14" t="s">
        <v>807</v>
      </c>
      <c r="D460" s="15" t="s">
        <v>21</v>
      </c>
      <c r="E460" s="16" t="s">
        <v>745</v>
      </c>
      <c r="F460" s="16" t="s">
        <v>808</v>
      </c>
      <c r="G460" s="17">
        <v>5935</v>
      </c>
      <c r="H460" s="17">
        <v>0</v>
      </c>
      <c r="I460" s="17">
        <v>0</v>
      </c>
      <c r="AG460" s="19"/>
    </row>
    <row r="461" spans="1:33" s="18" customFormat="1" ht="47.25" customHeight="1">
      <c r="A461" s="12" t="s">
        <v>809</v>
      </c>
      <c r="B461" s="13">
        <v>16596849000100</v>
      </c>
      <c r="C461" s="14" t="s">
        <v>803</v>
      </c>
      <c r="D461" s="15" t="s">
        <v>21</v>
      </c>
      <c r="E461" s="16" t="s">
        <v>745</v>
      </c>
      <c r="F461" s="16" t="s">
        <v>810</v>
      </c>
      <c r="G461" s="17">
        <v>31180</v>
      </c>
      <c r="H461" s="17">
        <v>0</v>
      </c>
      <c r="I461" s="17">
        <v>0</v>
      </c>
      <c r="AG461" s="19"/>
    </row>
    <row r="462" spans="1:33" s="18" customFormat="1" ht="47.25" customHeight="1">
      <c r="A462" s="12" t="s">
        <v>811</v>
      </c>
      <c r="B462" s="13">
        <v>22436480249</v>
      </c>
      <c r="C462" s="14" t="s">
        <v>812</v>
      </c>
      <c r="D462" s="15" t="s">
        <v>13</v>
      </c>
      <c r="E462" s="16" t="s">
        <v>99</v>
      </c>
      <c r="F462" s="16" t="s">
        <v>813</v>
      </c>
      <c r="G462" s="17">
        <v>742.5</v>
      </c>
      <c r="H462" s="17">
        <v>0</v>
      </c>
      <c r="I462" s="17">
        <v>742.5</v>
      </c>
      <c r="AG462" s="19"/>
    </row>
    <row r="463" spans="1:33" s="18" customFormat="1" ht="47.25" customHeight="1">
      <c r="A463" s="12" t="s">
        <v>154</v>
      </c>
      <c r="B463" s="13">
        <v>4153748000185</v>
      </c>
      <c r="C463" s="14" t="s">
        <v>814</v>
      </c>
      <c r="D463" s="15" t="s">
        <v>13</v>
      </c>
      <c r="E463" s="16" t="s">
        <v>99</v>
      </c>
      <c r="F463" s="16" t="s">
        <v>815</v>
      </c>
      <c r="G463" s="17">
        <v>3400</v>
      </c>
      <c r="H463" s="17">
        <v>0</v>
      </c>
      <c r="I463" s="17">
        <v>3400</v>
      </c>
      <c r="AG463" s="19"/>
    </row>
    <row r="464" spans="1:33" s="18" customFormat="1" ht="47.25" customHeight="1">
      <c r="A464" s="12" t="s">
        <v>816</v>
      </c>
      <c r="B464" s="13">
        <v>1259682000114</v>
      </c>
      <c r="C464" s="14" t="s">
        <v>817</v>
      </c>
      <c r="D464" s="15" t="s">
        <v>21</v>
      </c>
      <c r="E464" s="16" t="s">
        <v>745</v>
      </c>
      <c r="F464" s="16" t="s">
        <v>818</v>
      </c>
      <c r="G464" s="17">
        <v>890</v>
      </c>
      <c r="H464" s="17">
        <v>0</v>
      </c>
      <c r="I464" s="17">
        <v>890</v>
      </c>
      <c r="AG464" s="19"/>
    </row>
    <row r="465" spans="1:33" s="18" customFormat="1" ht="47.25" customHeight="1">
      <c r="A465" s="12" t="s">
        <v>816</v>
      </c>
      <c r="B465" s="13">
        <v>1259682000114</v>
      </c>
      <c r="C465" s="14" t="s">
        <v>817</v>
      </c>
      <c r="D465" s="15" t="s">
        <v>21</v>
      </c>
      <c r="E465" s="16" t="s">
        <v>745</v>
      </c>
      <c r="F465" s="16" t="s">
        <v>819</v>
      </c>
      <c r="G465" s="17">
        <v>2603.44</v>
      </c>
      <c r="H465" s="17">
        <v>0</v>
      </c>
      <c r="I465" s="17">
        <v>2603.44</v>
      </c>
      <c r="AG465" s="19"/>
    </row>
    <row r="466" spans="1:33" s="18" customFormat="1" ht="47.25" customHeight="1">
      <c r="A466" s="12" t="s">
        <v>820</v>
      </c>
      <c r="B466" s="13">
        <v>22801116000162</v>
      </c>
      <c r="C466" s="14" t="s">
        <v>817</v>
      </c>
      <c r="D466" s="15" t="s">
        <v>21</v>
      </c>
      <c r="E466" s="16" t="s">
        <v>745</v>
      </c>
      <c r="F466" s="16" t="s">
        <v>821</v>
      </c>
      <c r="G466" s="17">
        <v>9000</v>
      </c>
      <c r="H466" s="17">
        <v>0</v>
      </c>
      <c r="I466" s="17">
        <v>9000</v>
      </c>
      <c r="AG466" s="19"/>
    </row>
    <row r="467" spans="1:33" s="18" customFormat="1" ht="47.25" customHeight="1">
      <c r="A467" s="12" t="s">
        <v>790</v>
      </c>
      <c r="B467" s="13">
        <v>3023261000115</v>
      </c>
      <c r="C467" s="14" t="s">
        <v>793</v>
      </c>
      <c r="D467" s="15" t="s">
        <v>21</v>
      </c>
      <c r="E467" s="16" t="s">
        <v>745</v>
      </c>
      <c r="F467" s="16" t="s">
        <v>822</v>
      </c>
      <c r="G467" s="17">
        <v>3699</v>
      </c>
      <c r="H467" s="17">
        <v>0</v>
      </c>
      <c r="I467" s="17">
        <v>0</v>
      </c>
      <c r="AG467" s="19"/>
    </row>
    <row r="468" spans="1:33" s="18" customFormat="1" ht="47.25" customHeight="1">
      <c r="A468" s="12" t="s">
        <v>823</v>
      </c>
      <c r="B468" s="13">
        <v>3954780000105</v>
      </c>
      <c r="C468" s="14" t="s">
        <v>793</v>
      </c>
      <c r="D468" s="15" t="s">
        <v>21</v>
      </c>
      <c r="E468" s="16" t="s">
        <v>745</v>
      </c>
      <c r="F468" s="16" t="s">
        <v>824</v>
      </c>
      <c r="G468" s="17">
        <v>214</v>
      </c>
      <c r="H468" s="17">
        <v>0</v>
      </c>
      <c r="I468" s="17">
        <v>0</v>
      </c>
      <c r="AG468" s="19"/>
    </row>
    <row r="469" spans="1:33" s="18" customFormat="1" ht="61.5" customHeight="1">
      <c r="A469" s="12" t="s">
        <v>825</v>
      </c>
      <c r="B469" s="13">
        <v>59104760000191</v>
      </c>
      <c r="C469" s="14" t="s">
        <v>826</v>
      </c>
      <c r="D469" s="15" t="s">
        <v>21</v>
      </c>
      <c r="E469" s="16" t="s">
        <v>745</v>
      </c>
      <c r="F469" s="16" t="s">
        <v>827</v>
      </c>
      <c r="G469" s="17">
        <v>782500</v>
      </c>
      <c r="H469" s="17">
        <v>0</v>
      </c>
      <c r="I469" s="17">
        <v>0</v>
      </c>
      <c r="AG469" s="19"/>
    </row>
    <row r="470" spans="1:33" s="18" customFormat="1" ht="67.5" customHeight="1">
      <c r="A470" s="12" t="s">
        <v>828</v>
      </c>
      <c r="B470" s="13">
        <v>9340232000163</v>
      </c>
      <c r="C470" s="14" t="s">
        <v>826</v>
      </c>
      <c r="D470" s="15" t="s">
        <v>21</v>
      </c>
      <c r="E470" s="16" t="s">
        <v>745</v>
      </c>
      <c r="F470" s="16" t="s">
        <v>829</v>
      </c>
      <c r="G470" s="17">
        <v>185000</v>
      </c>
      <c r="H470" s="17">
        <v>0</v>
      </c>
      <c r="I470" s="17">
        <v>0</v>
      </c>
      <c r="AG470" s="19"/>
    </row>
    <row r="471" spans="1:33" s="18" customFormat="1" ht="47.25" customHeight="1">
      <c r="A471" s="12" t="s">
        <v>511</v>
      </c>
      <c r="B471" s="13">
        <v>78126950001126</v>
      </c>
      <c r="C471" s="14" t="s">
        <v>830</v>
      </c>
      <c r="D471" s="15" t="s">
        <v>21</v>
      </c>
      <c r="E471" s="16" t="s">
        <v>745</v>
      </c>
      <c r="F471" s="16" t="s">
        <v>831</v>
      </c>
      <c r="G471" s="17">
        <v>9450</v>
      </c>
      <c r="H471" s="17">
        <v>0</v>
      </c>
      <c r="I471" s="17">
        <v>9450</v>
      </c>
      <c r="AG471" s="19"/>
    </row>
    <row r="472" spans="1:33" s="18" customFormat="1" ht="47.25" customHeight="1">
      <c r="A472" s="12" t="s">
        <v>832</v>
      </c>
      <c r="B472" s="13">
        <v>43843042268</v>
      </c>
      <c r="C472" s="14" t="s">
        <v>833</v>
      </c>
      <c r="D472" s="15" t="s">
        <v>13</v>
      </c>
      <c r="E472" s="16" t="s">
        <v>99</v>
      </c>
      <c r="F472" s="16" t="s">
        <v>834</v>
      </c>
      <c r="G472" s="17">
        <v>1563.16</v>
      </c>
      <c r="H472" s="17">
        <v>0</v>
      </c>
      <c r="I472" s="17">
        <v>1563.16</v>
      </c>
      <c r="AG472" s="19"/>
    </row>
    <row r="473" spans="1:33" s="18" customFormat="1" ht="47.25" customHeight="1">
      <c r="A473" s="12" t="s">
        <v>835</v>
      </c>
      <c r="B473" s="13">
        <v>31331009200</v>
      </c>
      <c r="C473" s="14" t="s">
        <v>836</v>
      </c>
      <c r="D473" s="15" t="s">
        <v>13</v>
      </c>
      <c r="E473" s="16" t="s">
        <v>99</v>
      </c>
      <c r="F473" s="16" t="s">
        <v>837</v>
      </c>
      <c r="G473" s="17">
        <v>1485</v>
      </c>
      <c r="H473" s="17">
        <v>0</v>
      </c>
      <c r="I473" s="17">
        <v>1485</v>
      </c>
      <c r="AG473" s="19"/>
    </row>
    <row r="474" spans="1:33" s="18" customFormat="1" ht="47.25" customHeight="1">
      <c r="A474" s="12" t="s">
        <v>475</v>
      </c>
      <c r="B474" s="13">
        <v>18148334803</v>
      </c>
      <c r="C474" s="14" t="s">
        <v>838</v>
      </c>
      <c r="D474" s="15" t="s">
        <v>13</v>
      </c>
      <c r="E474" s="16" t="s">
        <v>99</v>
      </c>
      <c r="F474" s="16" t="s">
        <v>839</v>
      </c>
      <c r="G474" s="17">
        <v>1113.75</v>
      </c>
      <c r="H474" s="17">
        <v>0</v>
      </c>
      <c r="I474" s="17">
        <v>1113.75</v>
      </c>
      <c r="AG474" s="19"/>
    </row>
    <row r="475" spans="1:33" s="18" customFormat="1" ht="47.25" customHeight="1">
      <c r="A475" s="12" t="s">
        <v>840</v>
      </c>
      <c r="B475" s="13">
        <v>44501021268</v>
      </c>
      <c r="C475" s="14" t="s">
        <v>841</v>
      </c>
      <c r="D475" s="15" t="s">
        <v>13</v>
      </c>
      <c r="E475" s="16" t="s">
        <v>99</v>
      </c>
      <c r="F475" s="16" t="s">
        <v>842</v>
      </c>
      <c r="G475" s="17">
        <v>427.57</v>
      </c>
      <c r="H475" s="17">
        <v>0</v>
      </c>
      <c r="I475" s="17">
        <v>427.57</v>
      </c>
      <c r="AG475" s="19"/>
    </row>
    <row r="476" spans="1:33" s="18" customFormat="1" ht="47.25" customHeight="1">
      <c r="A476" s="12" t="s">
        <v>843</v>
      </c>
      <c r="B476" s="13">
        <v>20289759000143</v>
      </c>
      <c r="C476" s="14" t="s">
        <v>844</v>
      </c>
      <c r="D476" s="15" t="s">
        <v>21</v>
      </c>
      <c r="E476" s="16" t="s">
        <v>14</v>
      </c>
      <c r="F476" s="16" t="s">
        <v>845</v>
      </c>
      <c r="G476" s="17">
        <v>4043</v>
      </c>
      <c r="H476" s="17">
        <v>0</v>
      </c>
      <c r="I476" s="17">
        <v>4043</v>
      </c>
      <c r="AG476" s="19"/>
    </row>
    <row r="477" spans="1:33" s="18" customFormat="1" ht="47.25" customHeight="1">
      <c r="A477" s="12" t="s">
        <v>846</v>
      </c>
      <c r="B477" s="13">
        <v>9392548000107</v>
      </c>
      <c r="C477" s="14" t="s">
        <v>847</v>
      </c>
      <c r="D477" s="15" t="s">
        <v>21</v>
      </c>
      <c r="E477" s="16" t="s">
        <v>14</v>
      </c>
      <c r="F477" s="16" t="s">
        <v>848</v>
      </c>
      <c r="G477" s="17">
        <v>1872</v>
      </c>
      <c r="H477" s="17">
        <v>0</v>
      </c>
      <c r="I477" s="17">
        <v>0</v>
      </c>
      <c r="AG477" s="19"/>
    </row>
    <row r="478" spans="1:33" s="18" customFormat="1" ht="65.25" customHeight="1">
      <c r="A478" s="12" t="s">
        <v>849</v>
      </c>
      <c r="B478" s="13">
        <v>2322438000111</v>
      </c>
      <c r="C478" s="14" t="s">
        <v>850</v>
      </c>
      <c r="D478" s="15" t="s">
        <v>13</v>
      </c>
      <c r="E478" s="16" t="s">
        <v>43</v>
      </c>
      <c r="F478" s="16" t="s">
        <v>851</v>
      </c>
      <c r="G478" s="17">
        <v>250</v>
      </c>
      <c r="H478" s="17">
        <v>0</v>
      </c>
      <c r="I478" s="17">
        <v>0</v>
      </c>
      <c r="AG478" s="19"/>
    </row>
    <row r="479" spans="1:33" s="18" customFormat="1" ht="47.25" customHeight="1">
      <c r="A479" s="12" t="s">
        <v>101</v>
      </c>
      <c r="B479" s="13">
        <v>4247441000143</v>
      </c>
      <c r="C479" s="14" t="s">
        <v>852</v>
      </c>
      <c r="D479" s="15" t="s">
        <v>13</v>
      </c>
      <c r="E479" s="16" t="s">
        <v>99</v>
      </c>
      <c r="F479" s="16" t="s">
        <v>853</v>
      </c>
      <c r="G479" s="17">
        <v>21085.86</v>
      </c>
      <c r="H479" s="17">
        <v>0</v>
      </c>
      <c r="I479" s="17">
        <v>0</v>
      </c>
      <c r="AG479" s="19"/>
    </row>
    <row r="480" spans="1:33" s="18" customFormat="1" ht="47.25" customHeight="1">
      <c r="A480" s="12" t="s">
        <v>97</v>
      </c>
      <c r="B480" s="13">
        <v>4628335000100</v>
      </c>
      <c r="C480" s="14" t="s">
        <v>854</v>
      </c>
      <c r="D480" s="15" t="s">
        <v>13</v>
      </c>
      <c r="E480" s="16" t="s">
        <v>99</v>
      </c>
      <c r="F480" s="16" t="s">
        <v>855</v>
      </c>
      <c r="G480" s="17">
        <v>15250.85</v>
      </c>
      <c r="H480" s="17">
        <v>0</v>
      </c>
      <c r="I480" s="17">
        <v>0</v>
      </c>
      <c r="AG480" s="19"/>
    </row>
    <row r="481" spans="1:33" s="18" customFormat="1" ht="47.25" customHeight="1">
      <c r="A481" s="12" t="s">
        <v>116</v>
      </c>
      <c r="B481" s="13">
        <v>5830872000109</v>
      </c>
      <c r="C481" s="14" t="s">
        <v>856</v>
      </c>
      <c r="D481" s="15" t="s">
        <v>13</v>
      </c>
      <c r="E481" s="16" t="s">
        <v>99</v>
      </c>
      <c r="F481" s="16" t="s">
        <v>857</v>
      </c>
      <c r="G481" s="17">
        <v>17066.28</v>
      </c>
      <c r="H481" s="17">
        <v>0</v>
      </c>
      <c r="I481" s="17">
        <v>0</v>
      </c>
      <c r="AG481" s="19"/>
    </row>
    <row r="482" spans="1:33" s="18" customFormat="1" ht="47.25" customHeight="1">
      <c r="A482" s="12" t="s">
        <v>143</v>
      </c>
      <c r="B482" s="13">
        <v>4406195000125</v>
      </c>
      <c r="C482" s="14" t="s">
        <v>858</v>
      </c>
      <c r="D482" s="15" t="s">
        <v>13</v>
      </c>
      <c r="E482" s="16" t="s">
        <v>99</v>
      </c>
      <c r="F482" s="16" t="s">
        <v>859</v>
      </c>
      <c r="G482" s="17">
        <v>220.3</v>
      </c>
      <c r="H482" s="17">
        <v>0</v>
      </c>
      <c r="I482" s="17">
        <v>220.3</v>
      </c>
      <c r="AG482" s="19"/>
    </row>
    <row r="483" spans="1:33" s="18" customFormat="1" ht="47.25" customHeight="1">
      <c r="A483" s="12" t="s">
        <v>163</v>
      </c>
      <c r="B483" s="13">
        <v>63123576272</v>
      </c>
      <c r="C483" s="14" t="s">
        <v>860</v>
      </c>
      <c r="D483" s="15" t="s">
        <v>13</v>
      </c>
      <c r="E483" s="16" t="s">
        <v>99</v>
      </c>
      <c r="F483" s="16" t="s">
        <v>861</v>
      </c>
      <c r="G483" s="17">
        <v>2137.85</v>
      </c>
      <c r="H483" s="17">
        <v>0</v>
      </c>
      <c r="I483" s="17">
        <v>2137.85</v>
      </c>
      <c r="AG483" s="19"/>
    </row>
    <row r="484" spans="1:33" s="18" customFormat="1" ht="47.25" customHeight="1">
      <c r="A484" s="12" t="s">
        <v>862</v>
      </c>
      <c r="B484" s="13">
        <v>40249484234</v>
      </c>
      <c r="C484" s="14" t="s">
        <v>860</v>
      </c>
      <c r="D484" s="15" t="s">
        <v>13</v>
      </c>
      <c r="E484" s="16" t="s">
        <v>99</v>
      </c>
      <c r="F484" s="16" t="s">
        <v>863</v>
      </c>
      <c r="G484" s="17">
        <v>2137.85</v>
      </c>
      <c r="H484" s="17">
        <v>0</v>
      </c>
      <c r="I484" s="17">
        <v>2137.85</v>
      </c>
      <c r="AG484" s="19"/>
    </row>
    <row r="485" spans="1:33" s="18" customFormat="1" ht="47.25" customHeight="1">
      <c r="A485" s="12" t="s">
        <v>348</v>
      </c>
      <c r="B485" s="13">
        <v>34288970210</v>
      </c>
      <c r="C485" s="14" t="s">
        <v>864</v>
      </c>
      <c r="D485" s="15" t="s">
        <v>13</v>
      </c>
      <c r="E485" s="16" t="s">
        <v>99</v>
      </c>
      <c r="F485" s="16" t="s">
        <v>865</v>
      </c>
      <c r="G485" s="17">
        <v>1645.44</v>
      </c>
      <c r="H485" s="17">
        <v>0</v>
      </c>
      <c r="I485" s="17">
        <v>1645.44</v>
      </c>
      <c r="AG485" s="19"/>
    </row>
    <row r="486" spans="1:33" s="18" customFormat="1" ht="47.25" customHeight="1">
      <c r="A486" s="12" t="s">
        <v>866</v>
      </c>
      <c r="B486" s="13">
        <v>23861690225</v>
      </c>
      <c r="C486" s="14" t="s">
        <v>867</v>
      </c>
      <c r="D486" s="15" t="s">
        <v>13</v>
      </c>
      <c r="E486" s="16" t="s">
        <v>99</v>
      </c>
      <c r="F486" s="16" t="s">
        <v>868</v>
      </c>
      <c r="G486" s="17">
        <v>2344.7400000000002</v>
      </c>
      <c r="H486" s="17">
        <v>0</v>
      </c>
      <c r="I486" s="17">
        <v>2344.7400000000002</v>
      </c>
      <c r="AG486" s="19"/>
    </row>
    <row r="487" spans="1:33" s="18" customFormat="1" ht="69.75" customHeight="1">
      <c r="A487" s="12" t="s">
        <v>869</v>
      </c>
      <c r="B487" s="13">
        <v>33528004215</v>
      </c>
      <c r="C487" s="14" t="s">
        <v>870</v>
      </c>
      <c r="D487" s="15" t="s">
        <v>13</v>
      </c>
      <c r="E487" s="16" t="s">
        <v>99</v>
      </c>
      <c r="F487" s="16" t="s">
        <v>871</v>
      </c>
      <c r="G487" s="17">
        <v>2344.7400000000002</v>
      </c>
      <c r="H487" s="17">
        <v>0</v>
      </c>
      <c r="I487" s="17">
        <v>2344.7400000000002</v>
      </c>
      <c r="AG487" s="19"/>
    </row>
    <row r="488" spans="1:33" s="18" customFormat="1" ht="77.25" customHeight="1">
      <c r="A488" s="12" t="s">
        <v>872</v>
      </c>
      <c r="B488" s="13">
        <v>86781069000115</v>
      </c>
      <c r="C488" s="14" t="s">
        <v>873</v>
      </c>
      <c r="D488" s="15" t="s">
        <v>21</v>
      </c>
      <c r="E488" s="16" t="s">
        <v>43</v>
      </c>
      <c r="F488" s="16" t="s">
        <v>874</v>
      </c>
      <c r="G488" s="17">
        <v>11321.45</v>
      </c>
      <c r="H488" s="17">
        <v>0</v>
      </c>
      <c r="I488" s="17">
        <v>11321.45</v>
      </c>
      <c r="AG488" s="19"/>
    </row>
    <row r="489" spans="1:33" s="18" customFormat="1" ht="47.25" customHeight="1">
      <c r="A489" s="12" t="s">
        <v>875</v>
      </c>
      <c r="B489" s="13">
        <v>25406063000173</v>
      </c>
      <c r="C489" s="14" t="s">
        <v>876</v>
      </c>
      <c r="D489" s="15" t="s">
        <v>21</v>
      </c>
      <c r="E489" s="16" t="s">
        <v>745</v>
      </c>
      <c r="F489" s="16" t="s">
        <v>877</v>
      </c>
      <c r="G489" s="17">
        <v>25930</v>
      </c>
      <c r="H489" s="17">
        <v>0</v>
      </c>
      <c r="I489" s="17">
        <v>25930</v>
      </c>
      <c r="AG489" s="19"/>
    </row>
    <row r="490" spans="1:33" s="18" customFormat="1" ht="47.25" customHeight="1">
      <c r="A490" s="12" t="s">
        <v>878</v>
      </c>
      <c r="B490" s="13">
        <v>10525127000188</v>
      </c>
      <c r="C490" s="14" t="s">
        <v>879</v>
      </c>
      <c r="D490" s="15" t="s">
        <v>21</v>
      </c>
      <c r="E490" s="16" t="s">
        <v>745</v>
      </c>
      <c r="F490" s="16" t="s">
        <v>880</v>
      </c>
      <c r="G490" s="17">
        <v>5877.39</v>
      </c>
      <c r="H490" s="17">
        <v>0</v>
      </c>
      <c r="I490" s="17">
        <v>0</v>
      </c>
      <c r="AG490" s="19"/>
    </row>
    <row r="491" spans="1:33" s="18" customFormat="1" ht="47.25" customHeight="1">
      <c r="A491" s="12" t="s">
        <v>137</v>
      </c>
      <c r="B491" s="13">
        <v>29979036001031</v>
      </c>
      <c r="C491" s="14" t="s">
        <v>881</v>
      </c>
      <c r="D491" s="15" t="s">
        <v>13</v>
      </c>
      <c r="E491" s="16" t="s">
        <v>99</v>
      </c>
      <c r="F491" s="16" t="s">
        <v>882</v>
      </c>
      <c r="G491" s="17">
        <v>1600</v>
      </c>
      <c r="H491" s="17">
        <v>0</v>
      </c>
      <c r="I491" s="17">
        <v>1600</v>
      </c>
      <c r="AG491" s="19"/>
    </row>
    <row r="492" spans="1:33" s="18" customFormat="1" ht="47.25" customHeight="1">
      <c r="A492" s="12" t="s">
        <v>599</v>
      </c>
      <c r="B492" s="13">
        <v>85485233287</v>
      </c>
      <c r="C492" s="14" t="s">
        <v>883</v>
      </c>
      <c r="D492" s="15" t="s">
        <v>13</v>
      </c>
      <c r="E492" s="16" t="s">
        <v>99</v>
      </c>
      <c r="F492" s="16" t="s">
        <v>884</v>
      </c>
      <c r="G492" s="17">
        <v>1000</v>
      </c>
      <c r="H492" s="17">
        <v>0</v>
      </c>
      <c r="I492" s="17">
        <v>1000</v>
      </c>
      <c r="AG492" s="19"/>
    </row>
    <row r="493" spans="1:33" s="18" customFormat="1" ht="47.25" customHeight="1">
      <c r="A493" s="12" t="s">
        <v>885</v>
      </c>
      <c r="B493" s="13">
        <v>1134191000309</v>
      </c>
      <c r="C493" s="14" t="s">
        <v>886</v>
      </c>
      <c r="D493" s="15" t="s">
        <v>21</v>
      </c>
      <c r="E493" s="16" t="s">
        <v>745</v>
      </c>
      <c r="F493" s="16" t="s">
        <v>887</v>
      </c>
      <c r="G493" s="17">
        <v>3032676</v>
      </c>
      <c r="H493" s="17">
        <v>909802.8</v>
      </c>
      <c r="I493" s="17">
        <v>909802.8</v>
      </c>
      <c r="AG493" s="19"/>
    </row>
    <row r="494" spans="1:33" s="18" customFormat="1" ht="47.25" customHeight="1">
      <c r="A494" s="12" t="s">
        <v>187</v>
      </c>
      <c r="B494" s="13" t="s">
        <v>188</v>
      </c>
      <c r="C494" s="14" t="s">
        <v>552</v>
      </c>
      <c r="D494" s="15" t="s">
        <v>13</v>
      </c>
      <c r="E494" s="16" t="s">
        <v>99</v>
      </c>
      <c r="F494" s="16" t="s">
        <v>888</v>
      </c>
      <c r="G494" s="17">
        <v>1008816.98</v>
      </c>
      <c r="H494" s="17">
        <v>0</v>
      </c>
      <c r="I494" s="17">
        <f>766899.88+161254.9</f>
        <v>928154.78</v>
      </c>
      <c r="AG494" s="19"/>
    </row>
    <row r="495" spans="1:33" s="18" customFormat="1" ht="47.25" customHeight="1">
      <c r="A495" s="12" t="s">
        <v>187</v>
      </c>
      <c r="B495" s="13" t="s">
        <v>188</v>
      </c>
      <c r="C495" s="14" t="s">
        <v>552</v>
      </c>
      <c r="D495" s="15" t="s">
        <v>13</v>
      </c>
      <c r="E495" s="16" t="s">
        <v>99</v>
      </c>
      <c r="F495" s="16" t="s">
        <v>889</v>
      </c>
      <c r="G495" s="17">
        <v>6543.73</v>
      </c>
      <c r="H495" s="17">
        <v>0</v>
      </c>
      <c r="I495" s="17">
        <v>6543.73</v>
      </c>
      <c r="AG495" s="19"/>
    </row>
    <row r="496" spans="1:33" s="18" customFormat="1" ht="47.25" customHeight="1">
      <c r="A496" s="12" t="s">
        <v>187</v>
      </c>
      <c r="B496" s="13" t="s">
        <v>188</v>
      </c>
      <c r="C496" s="14" t="s">
        <v>341</v>
      </c>
      <c r="D496" s="15" t="s">
        <v>13</v>
      </c>
      <c r="E496" s="16" t="s">
        <v>99</v>
      </c>
      <c r="F496" s="16" t="s">
        <v>890</v>
      </c>
      <c r="G496" s="17">
        <v>100000</v>
      </c>
      <c r="H496" s="17">
        <v>0</v>
      </c>
      <c r="I496" s="17">
        <f>85171.11+10712.2</f>
        <v>95883.31</v>
      </c>
      <c r="AG496" s="19"/>
    </row>
    <row r="497" spans="1:33" s="18" customFormat="1" ht="47.25" customHeight="1">
      <c r="A497" s="12" t="s">
        <v>187</v>
      </c>
      <c r="B497" s="13" t="s">
        <v>188</v>
      </c>
      <c r="C497" s="14" t="s">
        <v>552</v>
      </c>
      <c r="D497" s="15" t="s">
        <v>13</v>
      </c>
      <c r="E497" s="16" t="s">
        <v>99</v>
      </c>
      <c r="F497" s="16" t="s">
        <v>891</v>
      </c>
      <c r="G497" s="17">
        <v>23766.67</v>
      </c>
      <c r="H497" s="17">
        <v>0</v>
      </c>
      <c r="I497" s="17">
        <v>23766.67</v>
      </c>
      <c r="AG497" s="19"/>
    </row>
    <row r="498" spans="1:33" s="18" customFormat="1" ht="47.25" customHeight="1">
      <c r="A498" s="12" t="s">
        <v>187</v>
      </c>
      <c r="B498" s="13" t="s">
        <v>188</v>
      </c>
      <c r="C498" s="14" t="s">
        <v>341</v>
      </c>
      <c r="D498" s="15" t="s">
        <v>13</v>
      </c>
      <c r="E498" s="16" t="s">
        <v>99</v>
      </c>
      <c r="F498" s="16" t="s">
        <v>892</v>
      </c>
      <c r="G498" s="17">
        <v>19303.44</v>
      </c>
      <c r="H498" s="17">
        <v>0</v>
      </c>
      <c r="I498" s="17">
        <v>19303.44</v>
      </c>
      <c r="AG498" s="19"/>
    </row>
    <row r="499" spans="1:33" s="18" customFormat="1" ht="47.25" customHeight="1">
      <c r="A499" s="12" t="s">
        <v>187</v>
      </c>
      <c r="B499" s="13" t="s">
        <v>188</v>
      </c>
      <c r="C499" s="14" t="s">
        <v>548</v>
      </c>
      <c r="D499" s="15" t="s">
        <v>13</v>
      </c>
      <c r="E499" s="16" t="s">
        <v>99</v>
      </c>
      <c r="F499" s="16" t="s">
        <v>893</v>
      </c>
      <c r="G499" s="17">
        <v>2020750.53</v>
      </c>
      <c r="H499" s="17">
        <v>0</v>
      </c>
      <c r="I499" s="17">
        <f>1571820.25+287428.18</f>
        <v>1859248.43</v>
      </c>
      <c r="AG499" s="19"/>
    </row>
    <row r="500" spans="1:33" s="18" customFormat="1" ht="47.25" customHeight="1">
      <c r="A500" s="12" t="s">
        <v>187</v>
      </c>
      <c r="B500" s="13" t="s">
        <v>188</v>
      </c>
      <c r="C500" s="14" t="s">
        <v>548</v>
      </c>
      <c r="D500" s="15" t="s">
        <v>13</v>
      </c>
      <c r="E500" s="16" t="s">
        <v>99</v>
      </c>
      <c r="F500" s="16" t="s">
        <v>894</v>
      </c>
      <c r="G500" s="17">
        <v>131722.77</v>
      </c>
      <c r="H500" s="17">
        <v>0</v>
      </c>
      <c r="I500" s="17">
        <v>131722.77</v>
      </c>
      <c r="AG500" s="19"/>
    </row>
    <row r="501" spans="1:33" s="18" customFormat="1" ht="47.25" customHeight="1">
      <c r="A501" s="12" t="s">
        <v>187</v>
      </c>
      <c r="B501" s="13" t="s">
        <v>188</v>
      </c>
      <c r="C501" s="14" t="s">
        <v>548</v>
      </c>
      <c r="D501" s="15" t="s">
        <v>13</v>
      </c>
      <c r="E501" s="16" t="s">
        <v>99</v>
      </c>
      <c r="F501" s="16" t="s">
        <v>895</v>
      </c>
      <c r="G501" s="17">
        <v>16899.32</v>
      </c>
      <c r="H501" s="17">
        <v>0</v>
      </c>
      <c r="I501" s="17">
        <v>16899.32</v>
      </c>
      <c r="AG501" s="19"/>
    </row>
    <row r="502" spans="1:33" s="18" customFormat="1" ht="47.25" customHeight="1">
      <c r="A502" s="12" t="s">
        <v>187</v>
      </c>
      <c r="B502" s="13" t="s">
        <v>188</v>
      </c>
      <c r="C502" s="14" t="s">
        <v>219</v>
      </c>
      <c r="D502" s="15" t="s">
        <v>13</v>
      </c>
      <c r="E502" s="16" t="s">
        <v>99</v>
      </c>
      <c r="F502" s="16" t="s">
        <v>896</v>
      </c>
      <c r="G502" s="17">
        <v>4659406.63</v>
      </c>
      <c r="H502" s="17">
        <v>0</v>
      </c>
      <c r="I502" s="17">
        <f>1583591.46+2086144.86+17767.58</f>
        <v>3687503.9000000004</v>
      </c>
      <c r="AG502" s="19"/>
    </row>
    <row r="503" spans="1:33" s="18" customFormat="1" ht="47.25" customHeight="1">
      <c r="A503" s="12" t="s">
        <v>187</v>
      </c>
      <c r="B503" s="13" t="s">
        <v>188</v>
      </c>
      <c r="C503" s="14" t="s">
        <v>219</v>
      </c>
      <c r="D503" s="15" t="s">
        <v>13</v>
      </c>
      <c r="E503" s="16" t="s">
        <v>99</v>
      </c>
      <c r="F503" s="16" t="s">
        <v>897</v>
      </c>
      <c r="G503" s="17">
        <v>3767602.84</v>
      </c>
      <c r="H503" s="17">
        <v>0</v>
      </c>
      <c r="I503" s="17">
        <v>3767602.84</v>
      </c>
      <c r="AG503" s="19"/>
    </row>
    <row r="504" spans="1:33" s="18" customFormat="1" ht="47.25" customHeight="1">
      <c r="A504" s="12" t="s">
        <v>187</v>
      </c>
      <c r="B504" s="13" t="s">
        <v>188</v>
      </c>
      <c r="C504" s="14" t="s">
        <v>219</v>
      </c>
      <c r="D504" s="15" t="s">
        <v>13</v>
      </c>
      <c r="E504" s="16" t="s">
        <v>99</v>
      </c>
      <c r="F504" s="16" t="s">
        <v>898</v>
      </c>
      <c r="G504" s="17">
        <v>898436.15</v>
      </c>
      <c r="H504" s="17">
        <v>0</v>
      </c>
      <c r="I504" s="17">
        <v>898436.15</v>
      </c>
      <c r="AG504" s="19"/>
    </row>
    <row r="505" spans="1:33" s="18" customFormat="1" ht="47.25" customHeight="1">
      <c r="A505" s="12" t="s">
        <v>187</v>
      </c>
      <c r="B505" s="13" t="s">
        <v>188</v>
      </c>
      <c r="C505" s="14" t="s">
        <v>219</v>
      </c>
      <c r="D505" s="15" t="s">
        <v>13</v>
      </c>
      <c r="E505" s="16" t="s">
        <v>99</v>
      </c>
      <c r="F505" s="16" t="s">
        <v>899</v>
      </c>
      <c r="G505" s="17">
        <v>736456.11</v>
      </c>
      <c r="H505" s="17">
        <v>0</v>
      </c>
      <c r="I505" s="17">
        <v>736456.11</v>
      </c>
      <c r="AG505" s="19"/>
    </row>
    <row r="506" spans="1:33" s="18" customFormat="1" ht="47.25" customHeight="1">
      <c r="A506" s="12" t="s">
        <v>187</v>
      </c>
      <c r="B506" s="13" t="s">
        <v>188</v>
      </c>
      <c r="C506" s="14" t="s">
        <v>219</v>
      </c>
      <c r="D506" s="15" t="s">
        <v>13</v>
      </c>
      <c r="E506" s="16" t="s">
        <v>99</v>
      </c>
      <c r="F506" s="16" t="s">
        <v>900</v>
      </c>
      <c r="G506" s="17">
        <v>246668.54</v>
      </c>
      <c r="H506" s="17">
        <v>0</v>
      </c>
      <c r="I506" s="17">
        <v>246668.54</v>
      </c>
      <c r="AG506" s="19"/>
    </row>
    <row r="507" spans="1:33" s="18" customFormat="1" ht="47.25" customHeight="1">
      <c r="A507" s="12" t="s">
        <v>187</v>
      </c>
      <c r="B507" s="13" t="s">
        <v>188</v>
      </c>
      <c r="C507" s="14" t="s">
        <v>219</v>
      </c>
      <c r="D507" s="15" t="s">
        <v>13</v>
      </c>
      <c r="E507" s="16" t="s">
        <v>99</v>
      </c>
      <c r="F507" s="16" t="s">
        <v>901</v>
      </c>
      <c r="G507" s="17">
        <v>165245.05000000002</v>
      </c>
      <c r="H507" s="17">
        <v>0</v>
      </c>
      <c r="I507" s="17">
        <v>165245.05000000002</v>
      </c>
      <c r="AG507" s="19"/>
    </row>
    <row r="508" spans="1:33" s="18" customFormat="1" ht="47.25" customHeight="1">
      <c r="A508" s="12" t="s">
        <v>187</v>
      </c>
      <c r="B508" s="13" t="s">
        <v>188</v>
      </c>
      <c r="C508" s="14" t="s">
        <v>219</v>
      </c>
      <c r="D508" s="15" t="s">
        <v>13</v>
      </c>
      <c r="E508" s="16" t="s">
        <v>99</v>
      </c>
      <c r="F508" s="16" t="s">
        <v>902</v>
      </c>
      <c r="G508" s="17">
        <v>136803.9</v>
      </c>
      <c r="H508" s="17">
        <v>0</v>
      </c>
      <c r="I508" s="17">
        <v>136803.9</v>
      </c>
      <c r="AG508" s="19"/>
    </row>
    <row r="509" spans="1:33" s="18" customFormat="1" ht="47.25" customHeight="1">
      <c r="A509" s="12" t="s">
        <v>187</v>
      </c>
      <c r="B509" s="13" t="s">
        <v>188</v>
      </c>
      <c r="C509" s="14" t="s">
        <v>219</v>
      </c>
      <c r="D509" s="15" t="s">
        <v>13</v>
      </c>
      <c r="E509" s="16" t="s">
        <v>99</v>
      </c>
      <c r="F509" s="16" t="s">
        <v>903</v>
      </c>
      <c r="G509" s="17">
        <v>97884.07</v>
      </c>
      <c r="H509" s="17">
        <v>0</v>
      </c>
      <c r="I509" s="17">
        <v>97884.07</v>
      </c>
      <c r="AG509" s="19"/>
    </row>
    <row r="510" spans="1:33" s="18" customFormat="1" ht="47.25" customHeight="1">
      <c r="A510" s="12" t="s">
        <v>187</v>
      </c>
      <c r="B510" s="13" t="s">
        <v>188</v>
      </c>
      <c r="C510" s="14" t="s">
        <v>219</v>
      </c>
      <c r="D510" s="15" t="s">
        <v>13</v>
      </c>
      <c r="E510" s="16" t="s">
        <v>99</v>
      </c>
      <c r="F510" s="16" t="s">
        <v>904</v>
      </c>
      <c r="G510" s="17">
        <v>89843.99</v>
      </c>
      <c r="H510" s="17">
        <v>0</v>
      </c>
      <c r="I510" s="17">
        <v>89843.99</v>
      </c>
      <c r="AG510" s="19"/>
    </row>
    <row r="511" spans="1:33" s="18" customFormat="1" ht="47.25" customHeight="1">
      <c r="A511" s="12" t="s">
        <v>187</v>
      </c>
      <c r="B511" s="13" t="s">
        <v>188</v>
      </c>
      <c r="C511" s="14" t="s">
        <v>219</v>
      </c>
      <c r="D511" s="15" t="s">
        <v>13</v>
      </c>
      <c r="E511" s="16" t="s">
        <v>99</v>
      </c>
      <c r="F511" s="16" t="s">
        <v>905</v>
      </c>
      <c r="G511" s="17">
        <v>28941.18</v>
      </c>
      <c r="H511" s="17">
        <v>0</v>
      </c>
      <c r="I511" s="17">
        <v>28941.18</v>
      </c>
      <c r="AG511" s="19"/>
    </row>
    <row r="512" spans="1:33" s="18" customFormat="1" ht="47.25" customHeight="1">
      <c r="A512" s="12" t="s">
        <v>187</v>
      </c>
      <c r="B512" s="13" t="s">
        <v>188</v>
      </c>
      <c r="C512" s="14" t="s">
        <v>219</v>
      </c>
      <c r="D512" s="15" t="s">
        <v>13</v>
      </c>
      <c r="E512" s="16" t="s">
        <v>99</v>
      </c>
      <c r="F512" s="16" t="s">
        <v>906</v>
      </c>
      <c r="G512" s="17">
        <v>16586.58</v>
      </c>
      <c r="H512" s="17">
        <v>0</v>
      </c>
      <c r="I512" s="17">
        <v>16586.58</v>
      </c>
      <c r="AG512" s="19"/>
    </row>
    <row r="513" spans="1:33" s="18" customFormat="1" ht="47.25" customHeight="1">
      <c r="A513" s="12" t="s">
        <v>187</v>
      </c>
      <c r="B513" s="13" t="s">
        <v>188</v>
      </c>
      <c r="C513" s="14" t="s">
        <v>219</v>
      </c>
      <c r="D513" s="15" t="s">
        <v>13</v>
      </c>
      <c r="E513" s="16" t="s">
        <v>99</v>
      </c>
      <c r="F513" s="16" t="s">
        <v>907</v>
      </c>
      <c r="G513" s="17">
        <v>8652.11</v>
      </c>
      <c r="H513" s="17">
        <v>0</v>
      </c>
      <c r="I513" s="17">
        <v>8652.11</v>
      </c>
      <c r="AG513" s="19"/>
    </row>
    <row r="514" spans="1:33" s="18" customFormat="1" ht="47.25" customHeight="1">
      <c r="A514" s="12" t="s">
        <v>187</v>
      </c>
      <c r="B514" s="13" t="s">
        <v>188</v>
      </c>
      <c r="C514" s="14" t="s">
        <v>219</v>
      </c>
      <c r="D514" s="15" t="s">
        <v>13</v>
      </c>
      <c r="E514" s="16" t="s">
        <v>99</v>
      </c>
      <c r="F514" s="16" t="s">
        <v>908</v>
      </c>
      <c r="G514" s="17">
        <v>2200</v>
      </c>
      <c r="H514" s="17">
        <v>0</v>
      </c>
      <c r="I514" s="17">
        <v>2200</v>
      </c>
      <c r="AG514" s="19"/>
    </row>
    <row r="515" spans="1:33" s="18" customFormat="1" ht="47.25" customHeight="1">
      <c r="A515" s="12" t="s">
        <v>187</v>
      </c>
      <c r="B515" s="13" t="s">
        <v>188</v>
      </c>
      <c r="C515" s="14" t="s">
        <v>219</v>
      </c>
      <c r="D515" s="15" t="s">
        <v>13</v>
      </c>
      <c r="E515" s="16" t="s">
        <v>99</v>
      </c>
      <c r="F515" s="16" t="s">
        <v>909</v>
      </c>
      <c r="G515" s="17">
        <v>1143.16</v>
      </c>
      <c r="H515" s="17">
        <v>0</v>
      </c>
      <c r="I515" s="17">
        <v>1143.16</v>
      </c>
      <c r="AG515" s="19"/>
    </row>
    <row r="516" spans="1:33" s="18" customFormat="1" ht="47.25" customHeight="1">
      <c r="A516" s="12" t="s">
        <v>187</v>
      </c>
      <c r="B516" s="13" t="s">
        <v>188</v>
      </c>
      <c r="C516" s="14" t="s">
        <v>219</v>
      </c>
      <c r="D516" s="15" t="s">
        <v>13</v>
      </c>
      <c r="E516" s="16" t="s">
        <v>99</v>
      </c>
      <c r="F516" s="16" t="s">
        <v>910</v>
      </c>
      <c r="G516" s="17">
        <v>1131.68</v>
      </c>
      <c r="H516" s="17">
        <v>0</v>
      </c>
      <c r="I516" s="17">
        <v>1131.68</v>
      </c>
      <c r="AG516" s="19"/>
    </row>
    <row r="517" spans="1:33" s="18" customFormat="1" ht="47.25" customHeight="1">
      <c r="A517" s="12" t="s">
        <v>137</v>
      </c>
      <c r="B517" s="13">
        <v>29979036001031</v>
      </c>
      <c r="C517" s="14" t="s">
        <v>911</v>
      </c>
      <c r="D517" s="15" t="s">
        <v>13</v>
      </c>
      <c r="E517" s="16" t="s">
        <v>99</v>
      </c>
      <c r="F517" s="16" t="s">
        <v>912</v>
      </c>
      <c r="G517" s="17">
        <v>74060.94</v>
      </c>
      <c r="H517" s="17">
        <v>0</v>
      </c>
      <c r="I517" s="17">
        <v>74060.94</v>
      </c>
      <c r="AG517" s="19"/>
    </row>
    <row r="518" spans="1:33" s="18" customFormat="1" ht="47.25" customHeight="1">
      <c r="A518" s="12" t="s">
        <v>187</v>
      </c>
      <c r="B518" s="13" t="s">
        <v>188</v>
      </c>
      <c r="C518" s="14" t="s">
        <v>913</v>
      </c>
      <c r="D518" s="15" t="s">
        <v>13</v>
      </c>
      <c r="E518" s="16" t="s">
        <v>99</v>
      </c>
      <c r="F518" s="16" t="s">
        <v>914</v>
      </c>
      <c r="G518" s="17">
        <v>471894.34</v>
      </c>
      <c r="H518" s="17">
        <v>0</v>
      </c>
      <c r="I518" s="17">
        <v>471894.34</v>
      </c>
      <c r="AG518" s="19"/>
    </row>
    <row r="519" spans="1:33" s="18" customFormat="1" ht="47.25" customHeight="1">
      <c r="A519" s="12" t="s">
        <v>187</v>
      </c>
      <c r="B519" s="13" t="s">
        <v>188</v>
      </c>
      <c r="C519" s="14" t="s">
        <v>336</v>
      </c>
      <c r="D519" s="15" t="s">
        <v>13</v>
      </c>
      <c r="E519" s="16" t="s">
        <v>99</v>
      </c>
      <c r="F519" s="16" t="s">
        <v>915</v>
      </c>
      <c r="G519" s="17">
        <v>19123.06</v>
      </c>
      <c r="H519" s="17">
        <v>0</v>
      </c>
      <c r="I519" s="17">
        <v>19123.06</v>
      </c>
      <c r="AG519" s="19"/>
    </row>
    <row r="520" spans="1:33" s="18" customFormat="1" ht="47.25" customHeight="1">
      <c r="A520" s="12" t="s">
        <v>187</v>
      </c>
      <c r="B520" s="13" t="s">
        <v>188</v>
      </c>
      <c r="C520" s="14" t="s">
        <v>916</v>
      </c>
      <c r="D520" s="15" t="s">
        <v>13</v>
      </c>
      <c r="E520" s="16" t="s">
        <v>99</v>
      </c>
      <c r="F520" s="16" t="s">
        <v>917</v>
      </c>
      <c r="G520" s="17">
        <v>19500</v>
      </c>
      <c r="H520" s="17">
        <v>0</v>
      </c>
      <c r="I520" s="17">
        <v>19500</v>
      </c>
      <c r="AG520" s="19"/>
    </row>
    <row r="521" spans="1:33" s="18" customFormat="1" ht="47.25" customHeight="1">
      <c r="A521" s="12" t="s">
        <v>187</v>
      </c>
      <c r="B521" s="13" t="s">
        <v>188</v>
      </c>
      <c r="C521" s="14" t="s">
        <v>219</v>
      </c>
      <c r="D521" s="15" t="s">
        <v>13</v>
      </c>
      <c r="E521" s="16" t="s">
        <v>99</v>
      </c>
      <c r="F521" s="16" t="s">
        <v>918</v>
      </c>
      <c r="G521" s="17">
        <v>88692.17</v>
      </c>
      <c r="H521" s="17">
        <v>0</v>
      </c>
      <c r="I521" s="17">
        <v>0</v>
      </c>
      <c r="AG521" s="19"/>
    </row>
    <row r="522" spans="1:33" s="18" customFormat="1" ht="47.25" customHeight="1">
      <c r="A522" s="12" t="s">
        <v>749</v>
      </c>
      <c r="B522" s="13">
        <v>52979199249</v>
      </c>
      <c r="C522" s="14" t="s">
        <v>919</v>
      </c>
      <c r="D522" s="15" t="s">
        <v>13</v>
      </c>
      <c r="E522" s="16" t="s">
        <v>99</v>
      </c>
      <c r="F522" s="16" t="s">
        <v>920</v>
      </c>
      <c r="G522" s="17">
        <v>1282.71</v>
      </c>
      <c r="H522" s="17">
        <v>0</v>
      </c>
      <c r="I522" s="17">
        <v>1282.71</v>
      </c>
      <c r="AG522" s="19"/>
    </row>
    <row r="523" spans="1:33" s="18" customFormat="1" ht="47.25" customHeight="1">
      <c r="A523" s="12" t="s">
        <v>921</v>
      </c>
      <c r="B523" s="13">
        <v>19309791268</v>
      </c>
      <c r="C523" s="14" t="s">
        <v>922</v>
      </c>
      <c r="D523" s="15" t="s">
        <v>13</v>
      </c>
      <c r="E523" s="16" t="s">
        <v>99</v>
      </c>
      <c r="F523" s="16" t="s">
        <v>923</v>
      </c>
      <c r="G523" s="17">
        <v>2344.7400000000002</v>
      </c>
      <c r="H523" s="17">
        <v>0</v>
      </c>
      <c r="I523" s="17">
        <v>2344.7400000000002</v>
      </c>
      <c r="AG523" s="19"/>
    </row>
    <row r="524" spans="1:33" s="18" customFormat="1" ht="47.25" customHeight="1">
      <c r="A524" s="12" t="s">
        <v>286</v>
      </c>
      <c r="B524" s="13">
        <v>57069603215</v>
      </c>
      <c r="C524" s="14" t="s">
        <v>924</v>
      </c>
      <c r="D524" s="15" t="s">
        <v>13</v>
      </c>
      <c r="E524" s="16" t="s">
        <v>99</v>
      </c>
      <c r="F524" s="16" t="s">
        <v>925</v>
      </c>
      <c r="G524" s="17">
        <v>1710.08</v>
      </c>
      <c r="H524" s="17">
        <v>0</v>
      </c>
      <c r="I524" s="17">
        <v>1710.08</v>
      </c>
      <c r="AG524" s="19"/>
    </row>
    <row r="525" spans="1:33" s="18" customFormat="1" ht="47.25" customHeight="1">
      <c r="A525" s="12" t="s">
        <v>926</v>
      </c>
      <c r="B525" s="13">
        <v>52075494215</v>
      </c>
      <c r="C525" s="14" t="s">
        <v>927</v>
      </c>
      <c r="D525" s="15" t="s">
        <v>13</v>
      </c>
      <c r="E525" s="16" t="s">
        <v>99</v>
      </c>
      <c r="F525" s="16" t="s">
        <v>928</v>
      </c>
      <c r="G525" s="17">
        <v>1710.28</v>
      </c>
      <c r="H525" s="17">
        <v>0</v>
      </c>
      <c r="I525" s="17">
        <v>1710.28</v>
      </c>
      <c r="AG525" s="19"/>
    </row>
    <row r="526" spans="1:33" s="18" customFormat="1" ht="47.25" customHeight="1">
      <c r="A526" s="12" t="s">
        <v>929</v>
      </c>
      <c r="B526" s="13">
        <v>7560567215</v>
      </c>
      <c r="C526" s="14" t="s">
        <v>930</v>
      </c>
      <c r="D526" s="15" t="s">
        <v>13</v>
      </c>
      <c r="E526" s="16" t="s">
        <v>99</v>
      </c>
      <c r="F526" s="16" t="s">
        <v>931</v>
      </c>
      <c r="G526" s="17">
        <v>1282.71</v>
      </c>
      <c r="H526" s="17">
        <v>0</v>
      </c>
      <c r="I526" s="17">
        <v>1282.71</v>
      </c>
      <c r="AG526" s="19"/>
    </row>
    <row r="527" spans="1:33" s="18" customFormat="1" ht="47.25" customHeight="1">
      <c r="A527" s="12" t="s">
        <v>187</v>
      </c>
      <c r="B527" s="13" t="s">
        <v>188</v>
      </c>
      <c r="C527" s="14" t="s">
        <v>392</v>
      </c>
      <c r="D527" s="15" t="s">
        <v>13</v>
      </c>
      <c r="E527" s="16" t="s">
        <v>99</v>
      </c>
      <c r="F527" s="16" t="s">
        <v>932</v>
      </c>
      <c r="G527" s="17">
        <v>734280.92</v>
      </c>
      <c r="H527" s="17">
        <v>0</v>
      </c>
      <c r="I527" s="17">
        <v>734280.92</v>
      </c>
      <c r="AG527" s="19"/>
    </row>
    <row r="528" spans="1:33" s="18" customFormat="1" ht="47.25" customHeight="1">
      <c r="A528" s="12" t="s">
        <v>187</v>
      </c>
      <c r="B528" s="13" t="s">
        <v>188</v>
      </c>
      <c r="C528" s="14" t="s">
        <v>395</v>
      </c>
      <c r="D528" s="15" t="s">
        <v>13</v>
      </c>
      <c r="E528" s="16" t="s">
        <v>99</v>
      </c>
      <c r="F528" s="16" t="s">
        <v>933</v>
      </c>
      <c r="G528" s="17">
        <v>435626.09</v>
      </c>
      <c r="H528" s="17">
        <v>0</v>
      </c>
      <c r="I528" s="17">
        <v>435626.09</v>
      </c>
      <c r="AG528" s="19"/>
    </row>
    <row r="529" spans="1:33" s="18" customFormat="1" ht="47.25" customHeight="1">
      <c r="A529" s="12" t="s">
        <v>187</v>
      </c>
      <c r="B529" s="13" t="s">
        <v>188</v>
      </c>
      <c r="C529" s="14" t="s">
        <v>395</v>
      </c>
      <c r="D529" s="15" t="s">
        <v>13</v>
      </c>
      <c r="E529" s="16" t="s">
        <v>99</v>
      </c>
      <c r="F529" s="16" t="s">
        <v>934</v>
      </c>
      <c r="G529" s="17">
        <v>4243.32</v>
      </c>
      <c r="H529" s="17">
        <v>0</v>
      </c>
      <c r="I529" s="17">
        <v>4243.32</v>
      </c>
      <c r="AG529" s="19"/>
    </row>
    <row r="530" spans="1:33" s="18" customFormat="1" ht="47.25" customHeight="1">
      <c r="A530" s="12" t="s">
        <v>187</v>
      </c>
      <c r="B530" s="13" t="s">
        <v>188</v>
      </c>
      <c r="C530" s="14" t="s">
        <v>395</v>
      </c>
      <c r="D530" s="15" t="s">
        <v>13</v>
      </c>
      <c r="E530" s="16" t="s">
        <v>99</v>
      </c>
      <c r="F530" s="16" t="s">
        <v>935</v>
      </c>
      <c r="G530" s="17">
        <v>79430.13</v>
      </c>
      <c r="H530" s="17">
        <v>0</v>
      </c>
      <c r="I530" s="17">
        <v>79430.13</v>
      </c>
      <c r="AG530" s="19"/>
    </row>
    <row r="531" spans="1:33" s="18" customFormat="1" ht="47.25" customHeight="1">
      <c r="A531" s="12" t="s">
        <v>936</v>
      </c>
      <c r="B531" s="13">
        <v>18641075000117</v>
      </c>
      <c r="C531" s="14" t="s">
        <v>937</v>
      </c>
      <c r="D531" s="15" t="s">
        <v>13</v>
      </c>
      <c r="E531" s="16" t="s">
        <v>99</v>
      </c>
      <c r="F531" s="16" t="s">
        <v>938</v>
      </c>
      <c r="G531" s="17">
        <v>3304</v>
      </c>
      <c r="H531" s="17">
        <v>0</v>
      </c>
      <c r="I531" s="17">
        <v>3304</v>
      </c>
      <c r="AG531" s="19"/>
    </row>
    <row r="532" spans="1:33" s="18" customFormat="1" ht="47.25" customHeight="1">
      <c r="A532" s="12" t="s">
        <v>187</v>
      </c>
      <c r="B532" s="13" t="s">
        <v>188</v>
      </c>
      <c r="C532" s="14" t="s">
        <v>219</v>
      </c>
      <c r="D532" s="15" t="s">
        <v>13</v>
      </c>
      <c r="E532" s="16" t="s">
        <v>99</v>
      </c>
      <c r="F532" s="16" t="s">
        <v>939</v>
      </c>
      <c r="G532" s="17">
        <v>5298.95</v>
      </c>
      <c r="H532" s="17">
        <v>0</v>
      </c>
      <c r="I532" s="17">
        <v>5298.95</v>
      </c>
      <c r="AG532" s="19"/>
    </row>
    <row r="533" spans="1:33" s="18" customFormat="1" ht="47.25" customHeight="1">
      <c r="A533" s="12" t="s">
        <v>187</v>
      </c>
      <c r="B533" s="13" t="s">
        <v>188</v>
      </c>
      <c r="C533" s="14" t="s">
        <v>219</v>
      </c>
      <c r="D533" s="15" t="s">
        <v>13</v>
      </c>
      <c r="E533" s="16" t="s">
        <v>99</v>
      </c>
      <c r="F533" s="16" t="s">
        <v>940</v>
      </c>
      <c r="G533" s="17">
        <v>116.52</v>
      </c>
      <c r="H533" s="17">
        <v>0</v>
      </c>
      <c r="I533" s="17">
        <v>116.52</v>
      </c>
      <c r="AG533" s="19"/>
    </row>
    <row r="534" spans="1:33" s="18" customFormat="1" ht="47.25" customHeight="1">
      <c r="A534" s="12" t="s">
        <v>187</v>
      </c>
      <c r="B534" s="13" t="s">
        <v>188</v>
      </c>
      <c r="C534" s="14" t="s">
        <v>219</v>
      </c>
      <c r="D534" s="15" t="s">
        <v>13</v>
      </c>
      <c r="E534" s="16" t="s">
        <v>99</v>
      </c>
      <c r="F534" s="16" t="s">
        <v>941</v>
      </c>
      <c r="G534" s="17">
        <v>5823.98</v>
      </c>
      <c r="H534" s="17">
        <v>0</v>
      </c>
      <c r="I534" s="17">
        <v>5823.98</v>
      </c>
      <c r="AG534" s="19"/>
    </row>
    <row r="535" spans="1:33" s="18" customFormat="1" ht="47.25" customHeight="1">
      <c r="A535" s="12" t="s">
        <v>187</v>
      </c>
      <c r="B535" s="13" t="s">
        <v>188</v>
      </c>
      <c r="C535" s="14" t="s">
        <v>219</v>
      </c>
      <c r="D535" s="15" t="s">
        <v>13</v>
      </c>
      <c r="E535" s="16" t="s">
        <v>99</v>
      </c>
      <c r="F535" s="16" t="s">
        <v>942</v>
      </c>
      <c r="G535" s="17">
        <v>9669.01</v>
      </c>
      <c r="H535" s="17">
        <v>0</v>
      </c>
      <c r="I535" s="17">
        <v>9669.01</v>
      </c>
      <c r="AG535" s="19"/>
    </row>
    <row r="536" spans="1:33" s="18" customFormat="1" ht="47.25" customHeight="1">
      <c r="A536" s="12" t="s">
        <v>187</v>
      </c>
      <c r="B536" s="13" t="s">
        <v>188</v>
      </c>
      <c r="C536" s="14" t="s">
        <v>219</v>
      </c>
      <c r="D536" s="15" t="s">
        <v>13</v>
      </c>
      <c r="E536" s="16" t="s">
        <v>99</v>
      </c>
      <c r="F536" s="16" t="s">
        <v>943</v>
      </c>
      <c r="G536" s="17">
        <v>264781.35</v>
      </c>
      <c r="H536" s="17">
        <v>0</v>
      </c>
      <c r="I536" s="17">
        <v>264781.35</v>
      </c>
      <c r="AG536" s="19"/>
    </row>
    <row r="537" spans="1:33" s="18" customFormat="1" ht="47.25" customHeight="1">
      <c r="A537" s="12" t="s">
        <v>187</v>
      </c>
      <c r="B537" s="13" t="s">
        <v>188</v>
      </c>
      <c r="C537" s="14" t="s">
        <v>219</v>
      </c>
      <c r="D537" s="15" t="s">
        <v>13</v>
      </c>
      <c r="E537" s="16" t="s">
        <v>99</v>
      </c>
      <c r="F537" s="16" t="s">
        <v>944</v>
      </c>
      <c r="G537" s="17">
        <v>281106.9</v>
      </c>
      <c r="H537" s="17">
        <v>0</v>
      </c>
      <c r="I537" s="17">
        <v>281106.9</v>
      </c>
      <c r="AG537" s="19"/>
    </row>
    <row r="538" spans="1:33" s="18" customFormat="1" ht="47.25" customHeight="1">
      <c r="A538" s="12" t="s">
        <v>187</v>
      </c>
      <c r="B538" s="13" t="s">
        <v>188</v>
      </c>
      <c r="C538" s="14" t="s">
        <v>219</v>
      </c>
      <c r="D538" s="15" t="s">
        <v>13</v>
      </c>
      <c r="E538" s="16" t="s">
        <v>99</v>
      </c>
      <c r="F538" s="16" t="s">
        <v>945</v>
      </c>
      <c r="G538" s="17">
        <v>2322000</v>
      </c>
      <c r="H538" s="17">
        <v>0</v>
      </c>
      <c r="I538" s="17">
        <f>2277362.69+31065.68</f>
        <v>2308428.37</v>
      </c>
      <c r="AG538" s="19"/>
    </row>
    <row r="539" spans="1:33" s="18" customFormat="1" ht="47.25" customHeight="1">
      <c r="A539" s="12" t="s">
        <v>187</v>
      </c>
      <c r="B539" s="13" t="s">
        <v>188</v>
      </c>
      <c r="C539" s="14" t="s">
        <v>219</v>
      </c>
      <c r="D539" s="15" t="s">
        <v>13</v>
      </c>
      <c r="E539" s="16" t="s">
        <v>99</v>
      </c>
      <c r="F539" s="16" t="s">
        <v>946</v>
      </c>
      <c r="G539" s="17">
        <v>2000000</v>
      </c>
      <c r="H539" s="17">
        <v>0</v>
      </c>
      <c r="I539" s="17">
        <v>2000000</v>
      </c>
      <c r="AG539" s="19"/>
    </row>
    <row r="540" spans="1:33" s="18" customFormat="1" ht="47.25" customHeight="1">
      <c r="A540" s="12" t="s">
        <v>128</v>
      </c>
      <c r="B540" s="13">
        <v>4426383000115</v>
      </c>
      <c r="C540" s="14" t="s">
        <v>947</v>
      </c>
      <c r="D540" s="15" t="s">
        <v>13</v>
      </c>
      <c r="E540" s="16" t="s">
        <v>99</v>
      </c>
      <c r="F540" s="16" t="s">
        <v>948</v>
      </c>
      <c r="G540" s="17">
        <v>57329.93</v>
      </c>
      <c r="H540" s="17">
        <v>0</v>
      </c>
      <c r="I540" s="17">
        <v>0</v>
      </c>
      <c r="AG540" s="19"/>
    </row>
    <row r="541" spans="1:33" s="18" customFormat="1" ht="47.25" customHeight="1">
      <c r="A541" s="12" t="s">
        <v>187</v>
      </c>
      <c r="B541" s="13" t="s">
        <v>188</v>
      </c>
      <c r="C541" s="14" t="s">
        <v>949</v>
      </c>
      <c r="D541" s="15" t="s">
        <v>13</v>
      </c>
      <c r="E541" s="16" t="s">
        <v>99</v>
      </c>
      <c r="F541" s="16" t="s">
        <v>950</v>
      </c>
      <c r="G541" s="17">
        <v>2560000</v>
      </c>
      <c r="H541" s="17">
        <v>0</v>
      </c>
      <c r="I541" s="17">
        <v>2560000</v>
      </c>
      <c r="AG541" s="19"/>
    </row>
    <row r="542" spans="1:33" s="18" customFormat="1" ht="47.25" customHeight="1">
      <c r="A542" s="12" t="s">
        <v>187</v>
      </c>
      <c r="B542" s="13" t="s">
        <v>188</v>
      </c>
      <c r="C542" s="14" t="s">
        <v>548</v>
      </c>
      <c r="D542" s="15" t="s">
        <v>13</v>
      </c>
      <c r="E542" s="16" t="s">
        <v>99</v>
      </c>
      <c r="F542" s="16" t="s">
        <v>951</v>
      </c>
      <c r="G542" s="17">
        <v>28947.55</v>
      </c>
      <c r="H542" s="17">
        <v>0</v>
      </c>
      <c r="I542" s="17">
        <v>28947.55</v>
      </c>
      <c r="AG542" s="19"/>
    </row>
    <row r="543" spans="1:33" s="18" customFormat="1" ht="47.25" customHeight="1">
      <c r="A543" s="12" t="s">
        <v>187</v>
      </c>
      <c r="B543" s="13" t="s">
        <v>188</v>
      </c>
      <c r="C543" s="14" t="s">
        <v>219</v>
      </c>
      <c r="D543" s="15" t="s">
        <v>13</v>
      </c>
      <c r="E543" s="16" t="s">
        <v>99</v>
      </c>
      <c r="F543" s="16" t="s">
        <v>952</v>
      </c>
      <c r="G543" s="17">
        <v>507070.08</v>
      </c>
      <c r="H543" s="17">
        <v>0</v>
      </c>
      <c r="I543" s="17">
        <f>367881.58+139188.5</f>
        <v>507070.08</v>
      </c>
      <c r="AG543" s="19"/>
    </row>
    <row r="544" spans="1:33" s="18" customFormat="1" ht="47.25" customHeight="1">
      <c r="A544" s="12" t="s">
        <v>187</v>
      </c>
      <c r="B544" s="13" t="s">
        <v>188</v>
      </c>
      <c r="C544" s="14" t="s">
        <v>219</v>
      </c>
      <c r="D544" s="15" t="s">
        <v>13</v>
      </c>
      <c r="E544" s="16" t="s">
        <v>99</v>
      </c>
      <c r="F544" s="16" t="s">
        <v>953</v>
      </c>
      <c r="G544" s="17">
        <v>234113.29</v>
      </c>
      <c r="H544" s="17">
        <v>0</v>
      </c>
      <c r="I544" s="17">
        <v>234113.29</v>
      </c>
      <c r="AG544" s="19"/>
    </row>
    <row r="545" spans="1:33" s="18" customFormat="1" ht="47.25" customHeight="1">
      <c r="A545" s="12" t="s">
        <v>401</v>
      </c>
      <c r="B545" s="13">
        <v>2844344000102</v>
      </c>
      <c r="C545" s="14" t="s">
        <v>954</v>
      </c>
      <c r="D545" s="15" t="s">
        <v>13</v>
      </c>
      <c r="E545" s="16" t="s">
        <v>99</v>
      </c>
      <c r="F545" s="16" t="s">
        <v>955</v>
      </c>
      <c r="G545" s="17">
        <v>200000</v>
      </c>
      <c r="H545" s="17">
        <v>0</v>
      </c>
      <c r="I545" s="17">
        <v>200000</v>
      </c>
      <c r="AG545" s="19"/>
    </row>
    <row r="546" spans="1:33" s="18" customFormat="1" ht="47.25" customHeight="1">
      <c r="A546" s="12" t="s">
        <v>110</v>
      </c>
      <c r="B546" s="13">
        <v>4465209000181</v>
      </c>
      <c r="C546" s="14" t="s">
        <v>956</v>
      </c>
      <c r="D546" s="15" t="s">
        <v>13</v>
      </c>
      <c r="E546" s="16" t="s">
        <v>99</v>
      </c>
      <c r="F546" s="16" t="s">
        <v>957</v>
      </c>
      <c r="G546" s="17">
        <v>27493.02</v>
      </c>
      <c r="H546" s="17">
        <v>0</v>
      </c>
      <c r="I546" s="17">
        <v>0</v>
      </c>
      <c r="AG546" s="19"/>
    </row>
    <row r="547" spans="1:33" s="18" customFormat="1" ht="47.25" customHeight="1">
      <c r="A547" s="12" t="s">
        <v>84</v>
      </c>
      <c r="B547" s="13">
        <v>5047556000157</v>
      </c>
      <c r="C547" s="14" t="s">
        <v>958</v>
      </c>
      <c r="D547" s="15" t="s">
        <v>21</v>
      </c>
      <c r="E547" s="16" t="s">
        <v>57</v>
      </c>
      <c r="F547" s="16" t="s">
        <v>959</v>
      </c>
      <c r="G547" s="17">
        <v>18300</v>
      </c>
      <c r="H547" s="17">
        <v>900</v>
      </c>
      <c r="I547" s="17">
        <f>17400+900</f>
        <v>18300</v>
      </c>
      <c r="AG547" s="19"/>
    </row>
    <row r="548" spans="1:33" s="18" customFormat="1" ht="47.25" customHeight="1">
      <c r="A548" s="12" t="s">
        <v>960</v>
      </c>
      <c r="B548" s="13">
        <v>13752125000110</v>
      </c>
      <c r="C548" s="14" t="s">
        <v>961</v>
      </c>
      <c r="D548" s="15" t="s">
        <v>21</v>
      </c>
      <c r="E548" s="16" t="s">
        <v>14</v>
      </c>
      <c r="F548" s="16" t="s">
        <v>962</v>
      </c>
      <c r="G548" s="17">
        <v>13437</v>
      </c>
      <c r="H548" s="17">
        <v>0</v>
      </c>
      <c r="I548" s="17">
        <v>0</v>
      </c>
      <c r="AG548" s="19"/>
    </row>
    <row r="549" spans="1:33" s="18" customFormat="1" ht="47.25" customHeight="1">
      <c r="A549" s="12" t="s">
        <v>963</v>
      </c>
      <c r="B549" s="13">
        <v>90028287568</v>
      </c>
      <c r="C549" s="14" t="s">
        <v>964</v>
      </c>
      <c r="D549" s="15" t="s">
        <v>13</v>
      </c>
      <c r="E549" s="16" t="s">
        <v>99</v>
      </c>
      <c r="F549" s="16" t="s">
        <v>965</v>
      </c>
      <c r="G549" s="17">
        <v>7425</v>
      </c>
      <c r="H549" s="17">
        <v>0</v>
      </c>
      <c r="I549" s="17">
        <v>7425</v>
      </c>
      <c r="AG549" s="19"/>
    </row>
    <row r="550" spans="1:33" s="18" customFormat="1" ht="47.25" customHeight="1">
      <c r="A550" s="12" t="s">
        <v>467</v>
      </c>
      <c r="B550" s="13">
        <v>31515401200</v>
      </c>
      <c r="C550" s="14" t="s">
        <v>966</v>
      </c>
      <c r="D550" s="15" t="s">
        <v>13</v>
      </c>
      <c r="E550" s="16" t="s">
        <v>99</v>
      </c>
      <c r="F550" s="16" t="s">
        <v>967</v>
      </c>
      <c r="G550" s="17">
        <v>4275.7</v>
      </c>
      <c r="H550" s="17">
        <v>0</v>
      </c>
      <c r="I550" s="17">
        <v>4275.7</v>
      </c>
      <c r="AG550" s="19"/>
    </row>
    <row r="551" spans="1:33" s="18" customFormat="1" ht="47.25" customHeight="1">
      <c r="A551" s="12" t="s">
        <v>173</v>
      </c>
      <c r="B551" s="13">
        <v>57144567268</v>
      </c>
      <c r="C551" s="14" t="s">
        <v>968</v>
      </c>
      <c r="D551" s="15" t="s">
        <v>13</v>
      </c>
      <c r="E551" s="16" t="s">
        <v>99</v>
      </c>
      <c r="F551" s="16" t="s">
        <v>969</v>
      </c>
      <c r="G551" s="17">
        <v>4275.7</v>
      </c>
      <c r="H551" s="17">
        <v>0</v>
      </c>
      <c r="I551" s="17">
        <v>4275.7</v>
      </c>
      <c r="AG551" s="19"/>
    </row>
    <row r="552" spans="1:33" s="18" customFormat="1" ht="47.25" customHeight="1">
      <c r="A552" s="12" t="s">
        <v>215</v>
      </c>
      <c r="B552" s="13">
        <v>63813874249</v>
      </c>
      <c r="C552" s="14" t="s">
        <v>968</v>
      </c>
      <c r="D552" s="15" t="s">
        <v>13</v>
      </c>
      <c r="E552" s="16" t="s">
        <v>99</v>
      </c>
      <c r="F552" s="16" t="s">
        <v>970</v>
      </c>
      <c r="G552" s="17">
        <v>4275.7</v>
      </c>
      <c r="H552" s="17">
        <v>0</v>
      </c>
      <c r="I552" s="17">
        <v>4275.7</v>
      </c>
      <c r="AG552" s="19"/>
    </row>
    <row r="553" spans="1:33" s="18" customFormat="1" ht="47.25" customHeight="1">
      <c r="A553" s="12" t="s">
        <v>175</v>
      </c>
      <c r="B553" s="13">
        <v>7618522200</v>
      </c>
      <c r="C553" s="14" t="s">
        <v>971</v>
      </c>
      <c r="D553" s="15" t="s">
        <v>13</v>
      </c>
      <c r="E553" s="16" t="s">
        <v>99</v>
      </c>
      <c r="F553" s="16" t="s">
        <v>972</v>
      </c>
      <c r="G553" s="17">
        <v>2992.64</v>
      </c>
      <c r="H553" s="17">
        <v>0</v>
      </c>
      <c r="I553" s="17">
        <v>2992.64</v>
      </c>
      <c r="AG553" s="19"/>
    </row>
    <row r="554" spans="1:33" s="18" customFormat="1" ht="47.25" customHeight="1">
      <c r="A554" s="12" t="s">
        <v>973</v>
      </c>
      <c r="B554" s="13">
        <v>84499755000172</v>
      </c>
      <c r="C554" s="14" t="s">
        <v>974</v>
      </c>
      <c r="D554" s="15" t="s">
        <v>21</v>
      </c>
      <c r="E554" s="16" t="s">
        <v>14</v>
      </c>
      <c r="F554" s="16" t="s">
        <v>975</v>
      </c>
      <c r="G554" s="17">
        <v>440</v>
      </c>
      <c r="H554" s="17">
        <v>0</v>
      </c>
      <c r="I554" s="17">
        <v>0</v>
      </c>
      <c r="AG554" s="19"/>
    </row>
    <row r="555" spans="1:33" s="18" customFormat="1" ht="47.25" customHeight="1">
      <c r="A555" s="12" t="s">
        <v>976</v>
      </c>
      <c r="B555" s="13">
        <v>4356309000170</v>
      </c>
      <c r="C555" s="14" t="s">
        <v>977</v>
      </c>
      <c r="D555" s="15" t="s">
        <v>21</v>
      </c>
      <c r="E555" s="16" t="s">
        <v>14</v>
      </c>
      <c r="F555" s="16" t="s">
        <v>978</v>
      </c>
      <c r="G555" s="17">
        <v>4000</v>
      </c>
      <c r="H555" s="17">
        <v>0</v>
      </c>
      <c r="I555" s="17">
        <v>0</v>
      </c>
      <c r="AG555" s="19"/>
    </row>
    <row r="556" spans="1:33" s="18" customFormat="1" ht="47.25" customHeight="1">
      <c r="A556" s="12" t="s">
        <v>467</v>
      </c>
      <c r="B556" s="13">
        <v>31515401200</v>
      </c>
      <c r="C556" s="14" t="s">
        <v>979</v>
      </c>
      <c r="D556" s="15" t="s">
        <v>13</v>
      </c>
      <c r="E556" s="16" t="s">
        <v>99</v>
      </c>
      <c r="F556" s="16" t="s">
        <v>980</v>
      </c>
      <c r="G556" s="17">
        <v>6413.55</v>
      </c>
      <c r="H556" s="17">
        <v>0</v>
      </c>
      <c r="I556" s="17">
        <v>6413.55</v>
      </c>
      <c r="AG556" s="19"/>
    </row>
    <row r="557" spans="1:33" s="18" customFormat="1" ht="47.25" customHeight="1">
      <c r="A557" s="12" t="s">
        <v>756</v>
      </c>
      <c r="B557" s="13">
        <v>41842391291</v>
      </c>
      <c r="C557" s="14" t="s">
        <v>981</v>
      </c>
      <c r="D557" s="15" t="s">
        <v>13</v>
      </c>
      <c r="E557" s="16" t="s">
        <v>99</v>
      </c>
      <c r="F557" s="16" t="s">
        <v>982</v>
      </c>
      <c r="G557" s="17">
        <v>6413.55</v>
      </c>
      <c r="H557" s="17">
        <v>0</v>
      </c>
      <c r="I557" s="17">
        <v>6413.55</v>
      </c>
      <c r="AG557" s="19"/>
    </row>
    <row r="558" spans="1:33" s="18" customFormat="1" ht="47.25" customHeight="1">
      <c r="A558" s="12" t="s">
        <v>749</v>
      </c>
      <c r="B558" s="13">
        <v>52979199249</v>
      </c>
      <c r="C558" s="14" t="s">
        <v>983</v>
      </c>
      <c r="D558" s="15" t="s">
        <v>13</v>
      </c>
      <c r="E558" s="16" t="s">
        <v>99</v>
      </c>
      <c r="F558" s="16" t="s">
        <v>984</v>
      </c>
      <c r="G558" s="17">
        <v>213.78</v>
      </c>
      <c r="H558" s="17">
        <v>0</v>
      </c>
      <c r="I558" s="17">
        <v>213.78</v>
      </c>
      <c r="AG558" s="19"/>
    </row>
    <row r="559" spans="1:33" s="18" customFormat="1" ht="47.25" customHeight="1">
      <c r="A559" s="12" t="s">
        <v>288</v>
      </c>
      <c r="B559" s="13">
        <v>17693454420</v>
      </c>
      <c r="C559" s="14" t="s">
        <v>985</v>
      </c>
      <c r="D559" s="15" t="s">
        <v>13</v>
      </c>
      <c r="E559" s="16" t="s">
        <v>99</v>
      </c>
      <c r="F559" s="16" t="s">
        <v>986</v>
      </c>
      <c r="G559" s="17">
        <v>822.72</v>
      </c>
      <c r="H559" s="17">
        <v>0</v>
      </c>
      <c r="I559" s="17">
        <v>822.72</v>
      </c>
      <c r="AG559" s="19"/>
    </row>
    <row r="560" spans="1:33" s="18" customFormat="1" ht="47.25" customHeight="1">
      <c r="A560" s="12" t="s">
        <v>288</v>
      </c>
      <c r="B560" s="13">
        <v>17693454420</v>
      </c>
      <c r="C560" s="14" t="s">
        <v>987</v>
      </c>
      <c r="D560" s="15" t="s">
        <v>13</v>
      </c>
      <c r="E560" s="16" t="s">
        <v>99</v>
      </c>
      <c r="F560" s="16" t="s">
        <v>988</v>
      </c>
      <c r="G560" s="17">
        <v>1234.08</v>
      </c>
      <c r="H560" s="17">
        <v>0</v>
      </c>
      <c r="I560" s="17">
        <v>1234.08</v>
      </c>
      <c r="AG560" s="19"/>
    </row>
    <row r="561" spans="1:33" s="18" customFormat="1" ht="47.25" customHeight="1">
      <c r="A561" s="12" t="s">
        <v>455</v>
      </c>
      <c r="B561" s="13">
        <v>20194358291</v>
      </c>
      <c r="C561" s="14" t="s">
        <v>987</v>
      </c>
      <c r="D561" s="15" t="s">
        <v>13</v>
      </c>
      <c r="E561" s="16" t="s">
        <v>99</v>
      </c>
      <c r="F561" s="16" t="s">
        <v>989</v>
      </c>
      <c r="G561" s="17">
        <v>1172.3700000000001</v>
      </c>
      <c r="H561" s="17">
        <v>0</v>
      </c>
      <c r="I561" s="17">
        <v>1172.3700000000001</v>
      </c>
      <c r="AG561" s="19"/>
    </row>
    <row r="562" spans="1:33" s="18" customFormat="1" ht="47.25" customHeight="1">
      <c r="A562" s="12" t="s">
        <v>990</v>
      </c>
      <c r="B562" s="13">
        <v>95342095204</v>
      </c>
      <c r="C562" s="14" t="s">
        <v>991</v>
      </c>
      <c r="D562" s="15" t="s">
        <v>13</v>
      </c>
      <c r="E562" s="16" t="s">
        <v>99</v>
      </c>
      <c r="F562" s="16" t="s">
        <v>992</v>
      </c>
      <c r="G562" s="17">
        <v>1282.71</v>
      </c>
      <c r="H562" s="17">
        <v>0</v>
      </c>
      <c r="I562" s="17">
        <v>1282.71</v>
      </c>
      <c r="AG562" s="19"/>
    </row>
    <row r="563" spans="1:33" s="18" customFormat="1" ht="47.25" customHeight="1">
      <c r="A563" s="12" t="s">
        <v>993</v>
      </c>
      <c r="B563" s="13">
        <v>7455186215</v>
      </c>
      <c r="C563" s="14" t="s">
        <v>994</v>
      </c>
      <c r="D563" s="15" t="s">
        <v>13</v>
      </c>
      <c r="E563" s="16" t="s">
        <v>99</v>
      </c>
      <c r="F563" s="16" t="s">
        <v>995</v>
      </c>
      <c r="G563" s="17">
        <v>3126.32</v>
      </c>
      <c r="H563" s="17">
        <v>0</v>
      </c>
      <c r="I563" s="17">
        <v>3126.32</v>
      </c>
      <c r="AG563" s="19"/>
    </row>
    <row r="564" spans="1:33" s="18" customFormat="1" ht="47.25" customHeight="1">
      <c r="A564" s="12" t="s">
        <v>459</v>
      </c>
      <c r="B564" s="13">
        <v>3550321473</v>
      </c>
      <c r="C564" s="14" t="s">
        <v>996</v>
      </c>
      <c r="D564" s="15" t="s">
        <v>13</v>
      </c>
      <c r="E564" s="16" t="s">
        <v>99</v>
      </c>
      <c r="F564" s="16" t="s">
        <v>997</v>
      </c>
      <c r="G564" s="17">
        <v>2227.5</v>
      </c>
      <c r="H564" s="17">
        <v>0</v>
      </c>
      <c r="I564" s="17">
        <v>2227.5</v>
      </c>
      <c r="AG564" s="19"/>
    </row>
    <row r="565" spans="1:33" s="18" customFormat="1" ht="47.25" customHeight="1">
      <c r="A565" s="12" t="s">
        <v>159</v>
      </c>
      <c r="B565" s="13">
        <v>8964341686</v>
      </c>
      <c r="C565" s="14" t="s">
        <v>998</v>
      </c>
      <c r="D565" s="15" t="s">
        <v>13</v>
      </c>
      <c r="E565" s="16" t="s">
        <v>99</v>
      </c>
      <c r="F565" s="16" t="s">
        <v>999</v>
      </c>
      <c r="G565" s="17">
        <v>1485</v>
      </c>
      <c r="H565" s="17">
        <v>0</v>
      </c>
      <c r="I565" s="17">
        <v>1485</v>
      </c>
      <c r="AG565" s="19"/>
    </row>
    <row r="566" spans="1:33" s="18" customFormat="1" ht="47.25" customHeight="1">
      <c r="A566" s="12" t="s">
        <v>159</v>
      </c>
      <c r="B566" s="13">
        <v>8964341686</v>
      </c>
      <c r="C566" s="14" t="s">
        <v>1000</v>
      </c>
      <c r="D566" s="15" t="s">
        <v>13</v>
      </c>
      <c r="E566" s="16" t="s">
        <v>99</v>
      </c>
      <c r="F566" s="16" t="s">
        <v>1001</v>
      </c>
      <c r="G566" s="17">
        <v>371.25</v>
      </c>
      <c r="H566" s="17">
        <v>0</v>
      </c>
      <c r="I566" s="17">
        <v>371.25</v>
      </c>
      <c r="AG566" s="19"/>
    </row>
    <row r="567" spans="1:33" s="18" customFormat="1" ht="47.25" customHeight="1">
      <c r="A567" s="12" t="s">
        <v>212</v>
      </c>
      <c r="B567" s="13">
        <v>23980958272</v>
      </c>
      <c r="C567" s="14" t="s">
        <v>1002</v>
      </c>
      <c r="D567" s="15" t="s">
        <v>13</v>
      </c>
      <c r="E567" s="16" t="s">
        <v>99</v>
      </c>
      <c r="F567" s="16" t="s">
        <v>1003</v>
      </c>
      <c r="G567" s="17">
        <v>195.39</v>
      </c>
      <c r="H567" s="17">
        <v>0</v>
      </c>
      <c r="I567" s="17">
        <v>195.39</v>
      </c>
      <c r="AG567" s="19"/>
    </row>
    <row r="568" spans="1:33" s="18" customFormat="1" ht="47.25" customHeight="1">
      <c r="A568" s="12" t="s">
        <v>1004</v>
      </c>
      <c r="B568" s="13">
        <v>3438341204</v>
      </c>
      <c r="C568" s="14" t="s">
        <v>1005</v>
      </c>
      <c r="D568" s="15" t="s">
        <v>13</v>
      </c>
      <c r="E568" s="16" t="s">
        <v>99</v>
      </c>
      <c r="F568" s="16" t="s">
        <v>1006</v>
      </c>
      <c r="G568" s="17">
        <v>2468.16</v>
      </c>
      <c r="H568" s="17">
        <v>0</v>
      </c>
      <c r="I568" s="17">
        <v>2468.16</v>
      </c>
      <c r="AG568" s="19"/>
    </row>
    <row r="569" spans="1:33" s="18" customFormat="1" ht="47.25" customHeight="1">
      <c r="A569" s="12" t="s">
        <v>1007</v>
      </c>
      <c r="B569" s="13">
        <v>34580808215</v>
      </c>
      <c r="C569" s="14" t="s">
        <v>1008</v>
      </c>
      <c r="D569" s="15" t="s">
        <v>13</v>
      </c>
      <c r="E569" s="16" t="s">
        <v>99</v>
      </c>
      <c r="F569" s="16" t="s">
        <v>1009</v>
      </c>
      <c r="G569" s="17">
        <v>2137.85</v>
      </c>
      <c r="H569" s="17">
        <v>0</v>
      </c>
      <c r="I569" s="17">
        <v>2137.85</v>
      </c>
      <c r="AG569" s="19"/>
    </row>
    <row r="570" spans="1:33" s="18" customFormat="1" ht="47.25" customHeight="1">
      <c r="A570" s="12" t="s">
        <v>1010</v>
      </c>
      <c r="B570" s="13">
        <v>21634385000119</v>
      </c>
      <c r="C570" s="14" t="s">
        <v>1011</v>
      </c>
      <c r="D570" s="15" t="s">
        <v>21</v>
      </c>
      <c r="E570" s="16" t="s">
        <v>57</v>
      </c>
      <c r="F570" s="16" t="s">
        <v>1012</v>
      </c>
      <c r="G570" s="17">
        <v>1500</v>
      </c>
      <c r="H570" s="17">
        <v>0</v>
      </c>
      <c r="I570" s="17">
        <v>1500</v>
      </c>
      <c r="AG570" s="19"/>
    </row>
    <row r="571" spans="1:33" s="18" customFormat="1" ht="47.25" customHeight="1">
      <c r="A571" s="12" t="s">
        <v>205</v>
      </c>
      <c r="B571" s="13">
        <v>43638589234</v>
      </c>
      <c r="C571" s="14" t="s">
        <v>1013</v>
      </c>
      <c r="D571" s="15" t="s">
        <v>13</v>
      </c>
      <c r="E571" s="16" t="s">
        <v>99</v>
      </c>
      <c r="F571" s="16" t="s">
        <v>1014</v>
      </c>
      <c r="G571" s="17">
        <v>1500</v>
      </c>
      <c r="H571" s="17">
        <v>0</v>
      </c>
      <c r="I571" s="17">
        <v>1500</v>
      </c>
      <c r="AG571" s="19"/>
    </row>
    <row r="572" spans="1:33" s="18" customFormat="1" ht="47.25" customHeight="1">
      <c r="A572" s="12" t="s">
        <v>1015</v>
      </c>
      <c r="B572" s="13">
        <v>5532528000125</v>
      </c>
      <c r="C572" s="14" t="s">
        <v>1016</v>
      </c>
      <c r="D572" s="15" t="s">
        <v>21</v>
      </c>
      <c r="E572" s="16" t="s">
        <v>57</v>
      </c>
      <c r="F572" s="16" t="s">
        <v>1017</v>
      </c>
      <c r="G572" s="17">
        <v>5384.78</v>
      </c>
      <c r="H572" s="17">
        <v>0</v>
      </c>
      <c r="I572" s="17">
        <v>5384.78</v>
      </c>
      <c r="AG572" s="19"/>
    </row>
    <row r="573" spans="1:33" s="18" customFormat="1" ht="47.25" customHeight="1">
      <c r="A573" s="12" t="s">
        <v>1018</v>
      </c>
      <c r="B573" s="13">
        <v>1631853000194</v>
      </c>
      <c r="C573" s="14" t="s">
        <v>1019</v>
      </c>
      <c r="D573" s="15" t="s">
        <v>21</v>
      </c>
      <c r="E573" s="16" t="s">
        <v>57</v>
      </c>
      <c r="F573" s="16" t="s">
        <v>1020</v>
      </c>
      <c r="G573" s="17">
        <v>2322</v>
      </c>
      <c r="H573" s="17">
        <v>0</v>
      </c>
      <c r="I573" s="17">
        <v>2322</v>
      </c>
      <c r="AG573" s="19"/>
    </row>
    <row r="574" spans="1:33" s="18" customFormat="1" ht="47.25" customHeight="1">
      <c r="A574" s="12" t="s">
        <v>787</v>
      </c>
      <c r="B574" s="13">
        <v>5491663000170</v>
      </c>
      <c r="C574" s="14" t="s">
        <v>1021</v>
      </c>
      <c r="D574" s="15" t="s">
        <v>21</v>
      </c>
      <c r="E574" s="16" t="s">
        <v>57</v>
      </c>
      <c r="F574" s="16" t="s">
        <v>1022</v>
      </c>
      <c r="G574" s="17">
        <v>331</v>
      </c>
      <c r="H574" s="17">
        <v>0</v>
      </c>
      <c r="I574" s="17">
        <v>331</v>
      </c>
      <c r="AG574" s="19"/>
    </row>
    <row r="575" spans="1:33" s="18" customFormat="1" ht="47.25" customHeight="1">
      <c r="A575" s="12" t="s">
        <v>1023</v>
      </c>
      <c r="B575" s="13">
        <v>62249649200</v>
      </c>
      <c r="C575" s="14" t="s">
        <v>1024</v>
      </c>
      <c r="D575" s="15" t="s">
        <v>13</v>
      </c>
      <c r="E575" s="16" t="s">
        <v>99</v>
      </c>
      <c r="F575" s="16" t="s">
        <v>1025</v>
      </c>
      <c r="G575" s="17">
        <v>1480.89</v>
      </c>
      <c r="H575" s="17">
        <v>0</v>
      </c>
      <c r="I575" s="17">
        <v>1480.89</v>
      </c>
      <c r="AG575" s="19"/>
    </row>
    <row r="576" spans="1:33" s="18" customFormat="1" ht="47.25" customHeight="1">
      <c r="A576" s="12" t="s">
        <v>605</v>
      </c>
      <c r="B576" s="13">
        <v>85712817268</v>
      </c>
      <c r="C576" s="14" t="s">
        <v>1026</v>
      </c>
      <c r="D576" s="15" t="s">
        <v>13</v>
      </c>
      <c r="E576" s="16" t="s">
        <v>99</v>
      </c>
      <c r="F576" s="16" t="s">
        <v>1027</v>
      </c>
      <c r="G576" s="17">
        <v>1480.89</v>
      </c>
      <c r="H576" s="17">
        <v>0</v>
      </c>
      <c r="I576" s="17">
        <v>1480.89</v>
      </c>
      <c r="AG576" s="19"/>
    </row>
    <row r="577" spans="1:33" s="18" customFormat="1" ht="47.25" customHeight="1">
      <c r="A577" s="12" t="s">
        <v>205</v>
      </c>
      <c r="B577" s="13">
        <v>43638589234</v>
      </c>
      <c r="C577" s="14" t="s">
        <v>1024</v>
      </c>
      <c r="D577" s="15" t="s">
        <v>13</v>
      </c>
      <c r="E577" s="16" t="s">
        <v>99</v>
      </c>
      <c r="F577" s="16" t="s">
        <v>1028</v>
      </c>
      <c r="G577" s="17">
        <v>1480.89</v>
      </c>
      <c r="H577" s="17">
        <v>0</v>
      </c>
      <c r="I577" s="17">
        <v>1480.89</v>
      </c>
      <c r="AG577" s="19"/>
    </row>
    <row r="578" spans="1:33" s="18" customFormat="1" ht="47.25" customHeight="1">
      <c r="A578" s="12" t="s">
        <v>749</v>
      </c>
      <c r="B578" s="13">
        <v>52979199249</v>
      </c>
      <c r="C578" s="14" t="s">
        <v>1029</v>
      </c>
      <c r="D578" s="15" t="s">
        <v>13</v>
      </c>
      <c r="E578" s="16" t="s">
        <v>99</v>
      </c>
      <c r="F578" s="16" t="s">
        <v>1030</v>
      </c>
      <c r="G578" s="17">
        <v>1710.28</v>
      </c>
      <c r="H578" s="17">
        <v>0</v>
      </c>
      <c r="I578" s="17">
        <v>1710.28</v>
      </c>
      <c r="AG578" s="19"/>
    </row>
    <row r="579" spans="1:33" s="18" customFormat="1" ht="47.25" customHeight="1">
      <c r="A579" s="12" t="s">
        <v>1031</v>
      </c>
      <c r="B579" s="13">
        <v>65412150225</v>
      </c>
      <c r="C579" s="14" t="s">
        <v>1032</v>
      </c>
      <c r="D579" s="15" t="s">
        <v>13</v>
      </c>
      <c r="E579" s="16" t="s">
        <v>99</v>
      </c>
      <c r="F579" s="16" t="s">
        <v>1033</v>
      </c>
      <c r="G579" s="17">
        <v>1282.71</v>
      </c>
      <c r="H579" s="17">
        <v>0</v>
      </c>
      <c r="I579" s="17">
        <v>1282.71</v>
      </c>
      <c r="AG579" s="19"/>
    </row>
    <row r="580" spans="1:33" s="18" customFormat="1" ht="47.25" customHeight="1">
      <c r="A580" s="12" t="s">
        <v>1034</v>
      </c>
      <c r="B580" s="13">
        <v>7697015234</v>
      </c>
      <c r="C580" s="14" t="s">
        <v>1035</v>
      </c>
      <c r="D580" s="15" t="s">
        <v>13</v>
      </c>
      <c r="E580" s="16" t="s">
        <v>99</v>
      </c>
      <c r="F580" s="16" t="s">
        <v>1036</v>
      </c>
      <c r="G580" s="17">
        <v>1563.16</v>
      </c>
      <c r="H580" s="17">
        <v>0</v>
      </c>
      <c r="I580" s="17">
        <v>1563.16</v>
      </c>
      <c r="AG580" s="19"/>
    </row>
    <row r="581" spans="1:33" s="18" customFormat="1" ht="47.25" customHeight="1">
      <c r="A581" s="12" t="s">
        <v>489</v>
      </c>
      <c r="B581" s="13">
        <v>4289455204</v>
      </c>
      <c r="C581" s="14" t="s">
        <v>1037</v>
      </c>
      <c r="D581" s="15" t="s">
        <v>13</v>
      </c>
      <c r="E581" s="16" t="s">
        <v>99</v>
      </c>
      <c r="F581" s="16" t="s">
        <v>1038</v>
      </c>
      <c r="G581" s="17">
        <v>1563.16</v>
      </c>
      <c r="H581" s="17">
        <v>0</v>
      </c>
      <c r="I581" s="17">
        <v>1563.16</v>
      </c>
      <c r="AG581" s="19"/>
    </row>
    <row r="582" spans="1:33" s="18" customFormat="1" ht="47.25" customHeight="1">
      <c r="A582" s="12" t="s">
        <v>159</v>
      </c>
      <c r="B582" s="13">
        <v>8964341686</v>
      </c>
      <c r="C582" s="14" t="s">
        <v>1039</v>
      </c>
      <c r="D582" s="15" t="s">
        <v>13</v>
      </c>
      <c r="E582" s="16" t="s">
        <v>99</v>
      </c>
      <c r="F582" s="16" t="s">
        <v>1040</v>
      </c>
      <c r="G582" s="17">
        <v>371.25</v>
      </c>
      <c r="H582" s="17">
        <v>0</v>
      </c>
      <c r="I582" s="17">
        <v>371.25</v>
      </c>
      <c r="AG582" s="19"/>
    </row>
    <row r="583" spans="1:33" s="18" customFormat="1" ht="47.25" customHeight="1">
      <c r="A583" s="12" t="s">
        <v>1041</v>
      </c>
      <c r="B583" s="13">
        <v>803368000198</v>
      </c>
      <c r="C583" s="14" t="s">
        <v>1042</v>
      </c>
      <c r="D583" s="15" t="s">
        <v>13</v>
      </c>
      <c r="E583" s="16" t="s">
        <v>99</v>
      </c>
      <c r="F583" s="16" t="s">
        <v>1043</v>
      </c>
      <c r="G583" s="17">
        <v>34000</v>
      </c>
      <c r="H583" s="17">
        <v>0</v>
      </c>
      <c r="I583" s="17">
        <v>34000</v>
      </c>
      <c r="AG583" s="19"/>
    </row>
    <row r="584" spans="1:33" s="18" customFormat="1" ht="47.25" customHeight="1">
      <c r="A584" s="12" t="s">
        <v>862</v>
      </c>
      <c r="B584" s="13">
        <v>40249484234</v>
      </c>
      <c r="C584" s="14" t="s">
        <v>1044</v>
      </c>
      <c r="D584" s="15" t="s">
        <v>13</v>
      </c>
      <c r="E584" s="16" t="s">
        <v>99</v>
      </c>
      <c r="F584" s="16" t="s">
        <v>1045</v>
      </c>
      <c r="G584" s="17">
        <v>641.35</v>
      </c>
      <c r="H584" s="17">
        <v>0</v>
      </c>
      <c r="I584" s="17">
        <v>641.35</v>
      </c>
      <c r="AG584" s="19"/>
    </row>
    <row r="585" spans="1:33" s="18" customFormat="1" ht="47.25" customHeight="1">
      <c r="A585" s="12" t="s">
        <v>1046</v>
      </c>
      <c r="B585" s="13">
        <v>59941910278</v>
      </c>
      <c r="C585" s="14" t="s">
        <v>1044</v>
      </c>
      <c r="D585" s="15" t="s">
        <v>13</v>
      </c>
      <c r="E585" s="16" t="s">
        <v>99</v>
      </c>
      <c r="F585" s="16" t="s">
        <v>1047</v>
      </c>
      <c r="G585" s="17">
        <v>641.35</v>
      </c>
      <c r="H585" s="17">
        <v>0</v>
      </c>
      <c r="I585" s="17">
        <v>641.35</v>
      </c>
      <c r="AG585" s="19"/>
    </row>
    <row r="586" spans="1:33" s="18" customFormat="1" ht="47.25" customHeight="1">
      <c r="A586" s="12" t="s">
        <v>1048</v>
      </c>
      <c r="B586" s="13">
        <v>21128750000113</v>
      </c>
      <c r="C586" s="14" t="s">
        <v>1049</v>
      </c>
      <c r="D586" s="15" t="s">
        <v>21</v>
      </c>
      <c r="E586" s="16" t="s">
        <v>57</v>
      </c>
      <c r="F586" s="16" t="s">
        <v>1050</v>
      </c>
      <c r="G586" s="17">
        <v>12105.1</v>
      </c>
      <c r="H586" s="17">
        <v>12105.1</v>
      </c>
      <c r="I586" s="17">
        <v>12105.1</v>
      </c>
      <c r="AG586" s="19"/>
    </row>
    <row r="587" spans="1:33" s="18" customFormat="1" ht="47.25" customHeight="1">
      <c r="A587" s="12" t="s">
        <v>1051</v>
      </c>
      <c r="B587" s="13">
        <v>28407393215</v>
      </c>
      <c r="C587" s="14" t="s">
        <v>1052</v>
      </c>
      <c r="D587" s="15" t="s">
        <v>21</v>
      </c>
      <c r="E587" s="16" t="s">
        <v>14</v>
      </c>
      <c r="F587" s="16" t="s">
        <v>1053</v>
      </c>
      <c r="G587" s="17">
        <v>35000</v>
      </c>
      <c r="H587" s="17">
        <v>5000</v>
      </c>
      <c r="I587" s="17">
        <f>3166.67+5000+5000</f>
        <v>13166.67</v>
      </c>
      <c r="AG587" s="19"/>
    </row>
    <row r="588" spans="1:33" s="18" customFormat="1" ht="47.25" customHeight="1">
      <c r="A588" s="12" t="s">
        <v>67</v>
      </c>
      <c r="B588" s="13">
        <v>4409637000197</v>
      </c>
      <c r="C588" s="14" t="s">
        <v>1054</v>
      </c>
      <c r="D588" s="15" t="s">
        <v>21</v>
      </c>
      <c r="E588" s="16" t="s">
        <v>57</v>
      </c>
      <c r="F588" s="16" t="s">
        <v>1055</v>
      </c>
      <c r="G588" s="17">
        <v>216125</v>
      </c>
      <c r="H588" s="17">
        <v>0</v>
      </c>
      <c r="I588" s="17">
        <v>0</v>
      </c>
      <c r="AG588" s="19"/>
    </row>
    <row r="589" spans="1:33" s="18" customFormat="1" ht="47.25" customHeight="1">
      <c r="A589" s="12" t="s">
        <v>154</v>
      </c>
      <c r="B589" s="13">
        <v>4153748000185</v>
      </c>
      <c r="C589" s="14" t="s">
        <v>1056</v>
      </c>
      <c r="D589" s="15" t="s">
        <v>13</v>
      </c>
      <c r="E589" s="16" t="s">
        <v>99</v>
      </c>
      <c r="F589" s="16" t="s">
        <v>1057</v>
      </c>
      <c r="G589" s="17">
        <v>90486.36</v>
      </c>
      <c r="H589" s="17">
        <v>0</v>
      </c>
      <c r="I589" s="17">
        <v>90486.36</v>
      </c>
      <c r="AG589" s="19"/>
    </row>
    <row r="590" spans="1:33" s="18" customFormat="1" ht="47.25" customHeight="1">
      <c r="A590" s="12" t="s">
        <v>288</v>
      </c>
      <c r="B590" s="13">
        <v>17693454420</v>
      </c>
      <c r="C590" s="14" t="s">
        <v>1058</v>
      </c>
      <c r="D590" s="15" t="s">
        <v>13</v>
      </c>
      <c r="E590" s="16" t="s">
        <v>99</v>
      </c>
      <c r="F590" s="16" t="s">
        <v>1059</v>
      </c>
      <c r="G590" s="17">
        <v>822.72</v>
      </c>
      <c r="H590" s="17">
        <v>0</v>
      </c>
      <c r="I590" s="17">
        <v>822.72</v>
      </c>
      <c r="AG590" s="19"/>
    </row>
    <row r="591" spans="1:33" s="18" customFormat="1" ht="47.25" customHeight="1">
      <c r="A591" s="12" t="s">
        <v>171</v>
      </c>
      <c r="B591" s="13">
        <v>34267336253</v>
      </c>
      <c r="C591" s="14" t="s">
        <v>1060</v>
      </c>
      <c r="D591" s="15" t="s">
        <v>13</v>
      </c>
      <c r="E591" s="16" t="s">
        <v>99</v>
      </c>
      <c r="F591" s="16" t="s">
        <v>1061</v>
      </c>
      <c r="G591" s="17">
        <v>1282.71</v>
      </c>
      <c r="H591" s="17">
        <v>0</v>
      </c>
      <c r="I591" s="17">
        <v>1282.71</v>
      </c>
      <c r="AG591" s="19"/>
    </row>
    <row r="592" spans="1:33" s="18" customFormat="1" ht="47.25" customHeight="1">
      <c r="A592" s="12" t="s">
        <v>78</v>
      </c>
      <c r="B592" s="13">
        <v>8219232000147</v>
      </c>
      <c r="C592" s="14" t="s">
        <v>1062</v>
      </c>
      <c r="D592" s="15" t="s">
        <v>21</v>
      </c>
      <c r="E592" s="16" t="s">
        <v>57</v>
      </c>
      <c r="F592" s="16" t="s">
        <v>1063</v>
      </c>
      <c r="G592" s="17">
        <v>6474.99</v>
      </c>
      <c r="H592" s="17">
        <v>2158.33</v>
      </c>
      <c r="I592" s="17">
        <v>2158.33</v>
      </c>
      <c r="AG592" s="19"/>
    </row>
    <row r="593" spans="1:33" s="18" customFormat="1" ht="47.25" customHeight="1">
      <c r="A593" s="12" t="s">
        <v>1064</v>
      </c>
      <c r="B593" s="13">
        <v>492578000102</v>
      </c>
      <c r="C593" s="14" t="s">
        <v>1065</v>
      </c>
      <c r="D593" s="15" t="s">
        <v>21</v>
      </c>
      <c r="E593" s="16" t="s">
        <v>57</v>
      </c>
      <c r="F593" s="16" t="s">
        <v>1066</v>
      </c>
      <c r="G593" s="17">
        <v>17301.31</v>
      </c>
      <c r="H593" s="17">
        <v>6487.99</v>
      </c>
      <c r="I593" s="17">
        <v>6487.99</v>
      </c>
      <c r="AG593" s="19"/>
    </row>
    <row r="594" spans="1:33" s="18" customFormat="1" ht="47.25" customHeight="1">
      <c r="A594" s="12" t="s">
        <v>143</v>
      </c>
      <c r="B594" s="13">
        <v>4406195000125</v>
      </c>
      <c r="C594" s="14" t="s">
        <v>1067</v>
      </c>
      <c r="D594" s="15" t="s">
        <v>13</v>
      </c>
      <c r="E594" s="16" t="s">
        <v>99</v>
      </c>
      <c r="F594" s="16" t="s">
        <v>1068</v>
      </c>
      <c r="G594" s="17">
        <v>222.61</v>
      </c>
      <c r="H594" s="17">
        <v>0</v>
      </c>
      <c r="I594" s="17">
        <v>222.61</v>
      </c>
      <c r="AG594" s="19"/>
    </row>
    <row r="595" spans="1:33" s="18" customFormat="1" ht="47.25" customHeight="1">
      <c r="A595" s="12" t="s">
        <v>463</v>
      </c>
      <c r="B595" s="13">
        <v>43719996204</v>
      </c>
      <c r="C595" s="14" t="s">
        <v>1069</v>
      </c>
      <c r="D595" s="15" t="s">
        <v>13</v>
      </c>
      <c r="E595" s="16" t="s">
        <v>99</v>
      </c>
      <c r="F595" s="16" t="s">
        <v>1070</v>
      </c>
      <c r="G595" s="17">
        <v>2344.7400000000002</v>
      </c>
      <c r="H595" s="17">
        <v>0</v>
      </c>
      <c r="I595" s="17">
        <v>2344.7400000000002</v>
      </c>
      <c r="AG595" s="19"/>
    </row>
    <row r="596" spans="1:33" s="18" customFormat="1" ht="47.25" customHeight="1">
      <c r="A596" s="12" t="s">
        <v>878</v>
      </c>
      <c r="B596" s="13">
        <v>10525127000188</v>
      </c>
      <c r="C596" s="14" t="s">
        <v>1071</v>
      </c>
      <c r="D596" s="15" t="s">
        <v>21</v>
      </c>
      <c r="E596" s="16" t="s">
        <v>57</v>
      </c>
      <c r="F596" s="16" t="s">
        <v>1072</v>
      </c>
      <c r="G596" s="17">
        <v>11364.92</v>
      </c>
      <c r="H596" s="17">
        <v>0</v>
      </c>
      <c r="I596" s="17">
        <v>0</v>
      </c>
      <c r="AG596" s="19"/>
    </row>
    <row r="597" spans="1:33" s="18" customFormat="1" ht="47.25" customHeight="1">
      <c r="A597" s="12" t="s">
        <v>1073</v>
      </c>
      <c r="B597" s="13">
        <v>9353109000187</v>
      </c>
      <c r="C597" s="14" t="s">
        <v>1074</v>
      </c>
      <c r="D597" s="15" t="s">
        <v>21</v>
      </c>
      <c r="E597" s="16" t="s">
        <v>57</v>
      </c>
      <c r="F597" s="16" t="s">
        <v>1075</v>
      </c>
      <c r="G597" s="17">
        <v>114931</v>
      </c>
      <c r="H597" s="17">
        <v>114931</v>
      </c>
      <c r="I597" s="17">
        <v>114931</v>
      </c>
      <c r="AG597" s="19"/>
    </row>
    <row r="598" spans="1:33" s="18" customFormat="1" ht="47.25" customHeight="1">
      <c r="A598" s="12" t="s">
        <v>1076</v>
      </c>
      <c r="B598" s="13">
        <v>4431847000181</v>
      </c>
      <c r="C598" s="14" t="s">
        <v>1077</v>
      </c>
      <c r="D598" s="15" t="s">
        <v>21</v>
      </c>
      <c r="E598" s="16" t="s">
        <v>57</v>
      </c>
      <c r="F598" s="16" t="s">
        <v>1078</v>
      </c>
      <c r="G598" s="17">
        <v>18108</v>
      </c>
      <c r="H598" s="17">
        <v>1206.88</v>
      </c>
      <c r="I598" s="17">
        <f>16901.12+1206.88</f>
        <v>18108</v>
      </c>
      <c r="AG598" s="19"/>
    </row>
    <row r="599" spans="1:33" s="18" customFormat="1" ht="47.25" customHeight="1">
      <c r="A599" s="12" t="s">
        <v>1079</v>
      </c>
      <c r="B599" s="13">
        <v>84509264000165</v>
      </c>
      <c r="C599" s="14" t="s">
        <v>1080</v>
      </c>
      <c r="D599" s="15" t="s">
        <v>21</v>
      </c>
      <c r="E599" s="16" t="s">
        <v>57</v>
      </c>
      <c r="F599" s="16" t="s">
        <v>1081</v>
      </c>
      <c r="G599" s="17">
        <v>1217.8</v>
      </c>
      <c r="H599" s="17">
        <v>0</v>
      </c>
      <c r="I599" s="17">
        <v>1217.8</v>
      </c>
      <c r="AG599" s="19"/>
    </row>
    <row r="600" spans="1:33" s="18" customFormat="1" ht="47.25" customHeight="1">
      <c r="A600" s="12" t="s">
        <v>1082</v>
      </c>
      <c r="B600" s="13">
        <v>4003942000184</v>
      </c>
      <c r="C600" s="14" t="s">
        <v>1083</v>
      </c>
      <c r="D600" s="15" t="s">
        <v>21</v>
      </c>
      <c r="E600" s="16" t="s">
        <v>57</v>
      </c>
      <c r="F600" s="16" t="s">
        <v>1084</v>
      </c>
      <c r="G600" s="17">
        <v>6289.37</v>
      </c>
      <c r="H600" s="17">
        <v>0</v>
      </c>
      <c r="I600" s="17">
        <v>6289.37</v>
      </c>
      <c r="AG600" s="19"/>
    </row>
    <row r="601" spans="1:33" s="18" customFormat="1" ht="47.25" customHeight="1">
      <c r="A601" s="12" t="s">
        <v>1082</v>
      </c>
      <c r="B601" s="13">
        <v>4003942000184</v>
      </c>
      <c r="C601" s="14" t="s">
        <v>1085</v>
      </c>
      <c r="D601" s="15" t="s">
        <v>21</v>
      </c>
      <c r="E601" s="16" t="s">
        <v>57</v>
      </c>
      <c r="F601" s="16" t="s">
        <v>1086</v>
      </c>
      <c r="G601" s="17">
        <v>3799.5</v>
      </c>
      <c r="H601" s="17">
        <v>0</v>
      </c>
      <c r="I601" s="17">
        <v>3799.5</v>
      </c>
      <c r="AG601" s="19"/>
    </row>
    <row r="602" spans="1:33" s="18" customFormat="1" ht="47.25" customHeight="1">
      <c r="A602" s="12" t="s">
        <v>1087</v>
      </c>
      <c r="B602" s="13">
        <v>11012016000130</v>
      </c>
      <c r="C602" s="14" t="s">
        <v>1088</v>
      </c>
      <c r="D602" s="15" t="s">
        <v>21</v>
      </c>
      <c r="E602" s="16" t="s">
        <v>57</v>
      </c>
      <c r="F602" s="16" t="s">
        <v>1089</v>
      </c>
      <c r="G602" s="17">
        <v>1298.8</v>
      </c>
      <c r="H602" s="17">
        <v>0</v>
      </c>
      <c r="I602" s="17">
        <v>1298.8</v>
      </c>
      <c r="AG602" s="19"/>
    </row>
    <row r="603" spans="1:33" s="18" customFormat="1" ht="47.25" customHeight="1">
      <c r="A603" s="12" t="s">
        <v>1090</v>
      </c>
      <c r="B603" s="13">
        <v>14756414000150</v>
      </c>
      <c r="C603" s="14" t="s">
        <v>1091</v>
      </c>
      <c r="D603" s="15" t="s">
        <v>21</v>
      </c>
      <c r="E603" s="16" t="s">
        <v>57</v>
      </c>
      <c r="F603" s="16" t="s">
        <v>1092</v>
      </c>
      <c r="G603" s="17">
        <v>1283.65</v>
      </c>
      <c r="H603" s="17">
        <v>0</v>
      </c>
      <c r="I603" s="17">
        <v>1283.65</v>
      </c>
      <c r="AG603" s="19"/>
    </row>
    <row r="604" spans="1:33" s="18" customFormat="1" ht="47.25" customHeight="1">
      <c r="A604" s="12" t="s">
        <v>1093</v>
      </c>
      <c r="B604" s="13">
        <v>63646855000104</v>
      </c>
      <c r="C604" s="14" t="s">
        <v>1094</v>
      </c>
      <c r="D604" s="15" t="s">
        <v>21</v>
      </c>
      <c r="E604" s="16" t="s">
        <v>57</v>
      </c>
      <c r="F604" s="16" t="s">
        <v>1095</v>
      </c>
      <c r="G604" s="17">
        <v>2948.8</v>
      </c>
      <c r="H604" s="17">
        <v>2948.8</v>
      </c>
      <c r="I604" s="17">
        <v>2948.8</v>
      </c>
      <c r="AG604" s="19"/>
    </row>
    <row r="605" spans="1:33" s="18" customFormat="1" ht="47.25" customHeight="1">
      <c r="A605" s="12" t="s">
        <v>1096</v>
      </c>
      <c r="B605" s="13">
        <v>17207460000198</v>
      </c>
      <c r="C605" s="14" t="s">
        <v>1097</v>
      </c>
      <c r="D605" s="15" t="s">
        <v>21</v>
      </c>
      <c r="E605" s="16" t="s">
        <v>57</v>
      </c>
      <c r="F605" s="16" t="s">
        <v>1098</v>
      </c>
      <c r="G605" s="17">
        <v>3487.85</v>
      </c>
      <c r="H605" s="17">
        <v>3487.85</v>
      </c>
      <c r="I605" s="17">
        <v>3487.85</v>
      </c>
      <c r="AG605" s="19"/>
    </row>
    <row r="606" spans="1:33" s="18" customFormat="1" ht="47.25" customHeight="1">
      <c r="A606" s="12" t="s">
        <v>787</v>
      </c>
      <c r="B606" s="13">
        <v>5491663000170</v>
      </c>
      <c r="C606" s="14" t="s">
        <v>1099</v>
      </c>
      <c r="D606" s="15" t="s">
        <v>21</v>
      </c>
      <c r="E606" s="16" t="s">
        <v>57</v>
      </c>
      <c r="F606" s="16" t="s">
        <v>1100</v>
      </c>
      <c r="G606" s="17">
        <v>2450</v>
      </c>
      <c r="H606" s="17">
        <v>2450</v>
      </c>
      <c r="I606" s="17">
        <v>2450</v>
      </c>
      <c r="AG606" s="19"/>
    </row>
    <row r="607" spans="1:33" s="18" customFormat="1" ht="47.25" customHeight="1">
      <c r="A607" s="12" t="s">
        <v>1101</v>
      </c>
      <c r="B607" s="13">
        <v>4197166000109</v>
      </c>
      <c r="C607" s="14" t="s">
        <v>1102</v>
      </c>
      <c r="D607" s="15" t="s">
        <v>13</v>
      </c>
      <c r="E607" s="16" t="s">
        <v>99</v>
      </c>
      <c r="F607" s="16" t="s">
        <v>1103</v>
      </c>
      <c r="G607" s="17">
        <v>14483.84</v>
      </c>
      <c r="H607" s="17">
        <v>0</v>
      </c>
      <c r="I607" s="17">
        <v>0</v>
      </c>
      <c r="AG607" s="19"/>
    </row>
    <row r="608" spans="1:33" s="18" customFormat="1" ht="47.25" customHeight="1">
      <c r="A608" s="12" t="s">
        <v>1104</v>
      </c>
      <c r="B608" s="13">
        <v>4224028000163</v>
      </c>
      <c r="C608" s="14" t="s">
        <v>1105</v>
      </c>
      <c r="D608" s="15" t="s">
        <v>13</v>
      </c>
      <c r="E608" s="16" t="s">
        <v>99</v>
      </c>
      <c r="F608" s="16" t="s">
        <v>1106</v>
      </c>
      <c r="G608" s="17">
        <v>4368.85</v>
      </c>
      <c r="H608" s="17">
        <v>0</v>
      </c>
      <c r="I608" s="17">
        <v>4368.85</v>
      </c>
      <c r="AG608" s="19"/>
    </row>
    <row r="609" spans="1:33" s="18" customFormat="1" ht="47.25" customHeight="1">
      <c r="A609" s="12" t="s">
        <v>154</v>
      </c>
      <c r="B609" s="13">
        <v>4153748000185</v>
      </c>
      <c r="C609" s="14" t="s">
        <v>1107</v>
      </c>
      <c r="D609" s="15" t="s">
        <v>13</v>
      </c>
      <c r="E609" s="16" t="s">
        <v>99</v>
      </c>
      <c r="F609" s="16" t="s">
        <v>1108</v>
      </c>
      <c r="G609" s="17">
        <v>1093718.36</v>
      </c>
      <c r="H609" s="17">
        <v>0</v>
      </c>
      <c r="I609" s="17">
        <v>1093718.36</v>
      </c>
      <c r="AG609" s="19"/>
    </row>
    <row r="610" spans="1:33" s="18" customFormat="1" ht="47.25" customHeight="1">
      <c r="A610" s="12" t="s">
        <v>811</v>
      </c>
      <c r="B610" s="13">
        <v>22436480249</v>
      </c>
      <c r="C610" s="14" t="s">
        <v>1109</v>
      </c>
      <c r="D610" s="15" t="s">
        <v>13</v>
      </c>
      <c r="E610" s="16" t="s">
        <v>99</v>
      </c>
      <c r="F610" s="16" t="s">
        <v>1110</v>
      </c>
      <c r="G610" s="17">
        <v>1113.75</v>
      </c>
      <c r="H610" s="17">
        <v>0</v>
      </c>
      <c r="I610" s="17">
        <v>1113.75</v>
      </c>
      <c r="AG610" s="19"/>
    </row>
    <row r="611" spans="1:33" s="18" customFormat="1" ht="47.25" customHeight="1">
      <c r="A611" s="12" t="s">
        <v>173</v>
      </c>
      <c r="B611" s="13">
        <v>57144567268</v>
      </c>
      <c r="C611" s="14" t="s">
        <v>1111</v>
      </c>
      <c r="D611" s="15" t="s">
        <v>13</v>
      </c>
      <c r="E611" s="16" t="s">
        <v>99</v>
      </c>
      <c r="F611" s="16" t="s">
        <v>1112</v>
      </c>
      <c r="G611" s="17">
        <v>5558.41</v>
      </c>
      <c r="H611" s="17">
        <v>0</v>
      </c>
      <c r="I611" s="17">
        <v>5558.41</v>
      </c>
      <c r="AG611" s="19"/>
    </row>
    <row r="612" spans="1:33" s="18" customFormat="1" ht="47.25" customHeight="1">
      <c r="A612" s="12" t="s">
        <v>215</v>
      </c>
      <c r="B612" s="13">
        <v>63813874249</v>
      </c>
      <c r="C612" s="14" t="s">
        <v>1113</v>
      </c>
      <c r="D612" s="15" t="s">
        <v>13</v>
      </c>
      <c r="E612" s="16" t="s">
        <v>99</v>
      </c>
      <c r="F612" s="16" t="s">
        <v>1114</v>
      </c>
      <c r="G612" s="17">
        <v>5558.41</v>
      </c>
      <c r="H612" s="17">
        <v>0</v>
      </c>
      <c r="I612" s="17">
        <v>5558.41</v>
      </c>
      <c r="AG612" s="19"/>
    </row>
    <row r="613" spans="1:33" s="18" customFormat="1" ht="47.25" customHeight="1">
      <c r="A613" s="12" t="s">
        <v>1115</v>
      </c>
      <c r="B613" s="13">
        <v>63090740249</v>
      </c>
      <c r="C613" s="14" t="s">
        <v>1116</v>
      </c>
      <c r="D613" s="15" t="s">
        <v>13</v>
      </c>
      <c r="E613" s="16" t="s">
        <v>99</v>
      </c>
      <c r="F613" s="16" t="s">
        <v>1117</v>
      </c>
      <c r="G613" s="17">
        <v>1282.71</v>
      </c>
      <c r="H613" s="17">
        <v>0</v>
      </c>
      <c r="I613" s="17">
        <v>1282.71</v>
      </c>
      <c r="AG613" s="19"/>
    </row>
    <row r="614" spans="1:33" s="18" customFormat="1" ht="47.25" customHeight="1">
      <c r="A614" s="12" t="s">
        <v>171</v>
      </c>
      <c r="B614" s="13">
        <v>34267336253</v>
      </c>
      <c r="C614" s="14" t="s">
        <v>1118</v>
      </c>
      <c r="D614" s="15" t="s">
        <v>13</v>
      </c>
      <c r="E614" s="16" t="s">
        <v>99</v>
      </c>
      <c r="F614" s="16" t="s">
        <v>1119</v>
      </c>
      <c r="G614" s="17">
        <v>427.57</v>
      </c>
      <c r="H614" s="17">
        <v>0</v>
      </c>
      <c r="I614" s="17">
        <v>427.57</v>
      </c>
      <c r="AG614" s="19"/>
    </row>
    <row r="615" spans="1:33" s="18" customFormat="1" ht="47.25" customHeight="1">
      <c r="A615" s="12" t="s">
        <v>1115</v>
      </c>
      <c r="B615" s="13">
        <v>63090740249</v>
      </c>
      <c r="C615" s="14" t="s">
        <v>1118</v>
      </c>
      <c r="D615" s="15" t="s">
        <v>13</v>
      </c>
      <c r="E615" s="16" t="s">
        <v>99</v>
      </c>
      <c r="F615" s="16" t="s">
        <v>1120</v>
      </c>
      <c r="G615" s="17">
        <v>427.57</v>
      </c>
      <c r="H615" s="17">
        <v>0</v>
      </c>
      <c r="I615" s="17">
        <v>427.57</v>
      </c>
      <c r="AG615" s="19"/>
    </row>
    <row r="616" spans="1:33" s="18" customFormat="1" ht="47.25" customHeight="1">
      <c r="A616" s="12" t="s">
        <v>348</v>
      </c>
      <c r="B616" s="13">
        <v>34288970210</v>
      </c>
      <c r="C616" s="14" t="s">
        <v>1121</v>
      </c>
      <c r="D616" s="15" t="s">
        <v>13</v>
      </c>
      <c r="E616" s="16" t="s">
        <v>99</v>
      </c>
      <c r="F616" s="16" t="s">
        <v>1122</v>
      </c>
      <c r="G616" s="17">
        <v>205.68</v>
      </c>
      <c r="H616" s="17">
        <v>0</v>
      </c>
      <c r="I616" s="17">
        <v>205.68</v>
      </c>
      <c r="AG616" s="19"/>
    </row>
    <row r="617" spans="1:33" s="18" customFormat="1" ht="47.25" customHeight="1">
      <c r="A617" s="12" t="s">
        <v>1115</v>
      </c>
      <c r="B617" s="13">
        <v>63090740249</v>
      </c>
      <c r="C617" s="14" t="s">
        <v>1123</v>
      </c>
      <c r="D617" s="15" t="s">
        <v>13</v>
      </c>
      <c r="E617" s="16" t="s">
        <v>99</v>
      </c>
      <c r="F617" s="16" t="s">
        <v>1124</v>
      </c>
      <c r="G617" s="17">
        <v>427.57</v>
      </c>
      <c r="H617" s="17">
        <v>0</v>
      </c>
      <c r="I617" s="17">
        <v>427.57</v>
      </c>
      <c r="AG617" s="19"/>
    </row>
    <row r="618" spans="1:33" s="18" customFormat="1" ht="47.25" customHeight="1">
      <c r="A618" s="12" t="s">
        <v>1125</v>
      </c>
      <c r="B618" s="13">
        <v>7366769000177</v>
      </c>
      <c r="C618" s="14" t="s">
        <v>1126</v>
      </c>
      <c r="D618" s="15" t="s">
        <v>21</v>
      </c>
      <c r="E618" s="16" t="s">
        <v>57</v>
      </c>
      <c r="F618" s="16" t="s">
        <v>1127</v>
      </c>
      <c r="G618" s="17">
        <v>20085</v>
      </c>
      <c r="H618" s="17">
        <v>0</v>
      </c>
      <c r="I618" s="17">
        <v>20085</v>
      </c>
      <c r="AG618" s="19"/>
    </row>
    <row r="619" spans="1:33" s="18" customFormat="1" ht="47.25" customHeight="1">
      <c r="A619" s="12" t="s">
        <v>328</v>
      </c>
      <c r="B619" s="13">
        <v>1742429000117</v>
      </c>
      <c r="C619" s="14" t="s">
        <v>1128</v>
      </c>
      <c r="D619" s="15" t="s">
        <v>21</v>
      </c>
      <c r="E619" s="16" t="s">
        <v>57</v>
      </c>
      <c r="F619" s="16" t="s">
        <v>1129</v>
      </c>
      <c r="G619" s="17">
        <v>3800</v>
      </c>
      <c r="H619" s="17">
        <v>0</v>
      </c>
      <c r="I619" s="17">
        <v>3800</v>
      </c>
      <c r="AG619" s="19"/>
    </row>
    <row r="620" spans="1:33" s="18" customFormat="1" ht="47.25" customHeight="1">
      <c r="A620" s="12" t="s">
        <v>87</v>
      </c>
      <c r="B620" s="13">
        <v>7783832000170</v>
      </c>
      <c r="C620" s="14" t="s">
        <v>1130</v>
      </c>
      <c r="D620" s="15" t="s">
        <v>21</v>
      </c>
      <c r="E620" s="16" t="s">
        <v>22</v>
      </c>
      <c r="F620" s="16" t="s">
        <v>1131</v>
      </c>
      <c r="G620" s="17">
        <v>21181</v>
      </c>
      <c r="H620" s="17">
        <v>0</v>
      </c>
      <c r="I620" s="17">
        <v>0</v>
      </c>
      <c r="AG620" s="19"/>
    </row>
    <row r="621" spans="1:33" s="18" customFormat="1" ht="47.25" customHeight="1">
      <c r="A621" s="12" t="s">
        <v>502</v>
      </c>
      <c r="B621" s="13">
        <v>81293399787</v>
      </c>
      <c r="C621" s="14" t="s">
        <v>1132</v>
      </c>
      <c r="D621" s="15" t="s">
        <v>13</v>
      </c>
      <c r="E621" s="16" t="s">
        <v>99</v>
      </c>
      <c r="F621" s="16" t="s">
        <v>1133</v>
      </c>
      <c r="G621" s="17">
        <v>1172.3700000000001</v>
      </c>
      <c r="H621" s="17">
        <v>0</v>
      </c>
      <c r="I621" s="17">
        <v>1172.3700000000001</v>
      </c>
      <c r="AG621" s="19"/>
    </row>
    <row r="622" spans="1:33" s="18" customFormat="1" ht="47.25" customHeight="1">
      <c r="A622" s="12" t="s">
        <v>457</v>
      </c>
      <c r="B622" s="13">
        <v>52498107215</v>
      </c>
      <c r="C622" s="14" t="s">
        <v>1134</v>
      </c>
      <c r="D622" s="15" t="s">
        <v>13</v>
      </c>
      <c r="E622" s="16" t="s">
        <v>99</v>
      </c>
      <c r="F622" s="16" t="s">
        <v>1135</v>
      </c>
      <c r="G622" s="17">
        <v>1282.71</v>
      </c>
      <c r="H622" s="17">
        <v>0</v>
      </c>
      <c r="I622" s="17">
        <v>1282.71</v>
      </c>
      <c r="AG622" s="19"/>
    </row>
    <row r="623" spans="1:33" s="18" customFormat="1" ht="47.25" customHeight="1">
      <c r="A623" s="12" t="s">
        <v>1136</v>
      </c>
      <c r="B623" s="13">
        <v>30973015268</v>
      </c>
      <c r="C623" s="14" t="s">
        <v>1137</v>
      </c>
      <c r="D623" s="15" t="s">
        <v>13</v>
      </c>
      <c r="E623" s="16" t="s">
        <v>99</v>
      </c>
      <c r="F623" s="16" t="s">
        <v>1138</v>
      </c>
      <c r="G623" s="17">
        <v>1563.16</v>
      </c>
      <c r="H623" s="17">
        <v>0</v>
      </c>
      <c r="I623" s="17">
        <v>1563.16</v>
      </c>
      <c r="AG623" s="19"/>
    </row>
    <row r="624" spans="1:33" s="18" customFormat="1" ht="47.25" customHeight="1">
      <c r="A624" s="12" t="s">
        <v>1139</v>
      </c>
      <c r="B624" s="13">
        <v>76329429200</v>
      </c>
      <c r="C624" s="14" t="s">
        <v>1140</v>
      </c>
      <c r="D624" s="15" t="s">
        <v>13</v>
      </c>
      <c r="E624" s="16" t="s">
        <v>99</v>
      </c>
      <c r="F624" s="16" t="s">
        <v>1141</v>
      </c>
      <c r="G624" s="17">
        <v>987.26</v>
      </c>
      <c r="H624" s="17">
        <v>0</v>
      </c>
      <c r="I624" s="17">
        <v>987.26</v>
      </c>
      <c r="AG624" s="19"/>
    </row>
    <row r="625" spans="1:33" s="18" customFormat="1" ht="47.25" customHeight="1">
      <c r="A625" s="12" t="s">
        <v>119</v>
      </c>
      <c r="B625" s="13">
        <v>4282869000127</v>
      </c>
      <c r="C625" s="14" t="s">
        <v>1142</v>
      </c>
      <c r="D625" s="15" t="s">
        <v>13</v>
      </c>
      <c r="E625" s="16" t="s">
        <v>99</v>
      </c>
      <c r="F625" s="16" t="s">
        <v>1143</v>
      </c>
      <c r="G625" s="17">
        <v>42252.12</v>
      </c>
      <c r="H625" s="17">
        <v>0</v>
      </c>
      <c r="I625" s="17">
        <v>0</v>
      </c>
      <c r="AG625" s="19"/>
    </row>
    <row r="626" spans="1:33" s="18" customFormat="1" ht="47.25" customHeight="1">
      <c r="A626" s="12" t="s">
        <v>134</v>
      </c>
      <c r="B626" s="13">
        <v>265674743</v>
      </c>
      <c r="C626" s="14" t="s">
        <v>1144</v>
      </c>
      <c r="D626" s="15" t="s">
        <v>13</v>
      </c>
      <c r="E626" s="16" t="s">
        <v>99</v>
      </c>
      <c r="F626" s="16" t="s">
        <v>1145</v>
      </c>
      <c r="G626" s="17">
        <v>2000</v>
      </c>
      <c r="H626" s="17">
        <v>0</v>
      </c>
      <c r="I626" s="17">
        <v>2000</v>
      </c>
      <c r="AG626" s="19"/>
    </row>
    <row r="627" spans="1:33" s="18" customFormat="1" ht="47.25" customHeight="1">
      <c r="A627" s="12" t="s">
        <v>1146</v>
      </c>
      <c r="B627" s="13">
        <v>62413180206</v>
      </c>
      <c r="C627" s="14" t="s">
        <v>1147</v>
      </c>
      <c r="D627" s="15" t="s">
        <v>13</v>
      </c>
      <c r="E627" s="16" t="s">
        <v>99</v>
      </c>
      <c r="F627" s="16" t="s">
        <v>1148</v>
      </c>
      <c r="G627" s="17">
        <v>1000</v>
      </c>
      <c r="H627" s="17">
        <v>0</v>
      </c>
      <c r="I627" s="17">
        <v>1000</v>
      </c>
      <c r="AG627" s="19"/>
    </row>
    <row r="628" spans="1:33" s="18" customFormat="1" ht="47.25" customHeight="1">
      <c r="A628" s="12" t="s">
        <v>1146</v>
      </c>
      <c r="B628" s="13">
        <v>62413180206</v>
      </c>
      <c r="C628" s="14" t="s">
        <v>1149</v>
      </c>
      <c r="D628" s="15" t="s">
        <v>13</v>
      </c>
      <c r="E628" s="16" t="s">
        <v>99</v>
      </c>
      <c r="F628" s="16" t="s">
        <v>1150</v>
      </c>
      <c r="G628" s="17">
        <v>1000</v>
      </c>
      <c r="H628" s="17">
        <v>0</v>
      </c>
      <c r="I628" s="17">
        <v>1000</v>
      </c>
      <c r="AG628" s="19"/>
    </row>
    <row r="629" spans="1:33" s="18" customFormat="1" ht="47.25" customHeight="1">
      <c r="A629" s="12" t="s">
        <v>187</v>
      </c>
      <c r="B629" s="13" t="s">
        <v>188</v>
      </c>
      <c r="C629" s="14" t="s">
        <v>219</v>
      </c>
      <c r="D629" s="15" t="s">
        <v>13</v>
      </c>
      <c r="E629" s="16" t="s">
        <v>99</v>
      </c>
      <c r="F629" s="16" t="s">
        <v>1151</v>
      </c>
      <c r="G629" s="17">
        <v>4687629.45</v>
      </c>
      <c r="H629" s="17">
        <v>0</v>
      </c>
      <c r="I629" s="17">
        <v>3711407.65</v>
      </c>
      <c r="AG629" s="19"/>
    </row>
    <row r="630" spans="1:33" s="18" customFormat="1" ht="47.25" customHeight="1">
      <c r="A630" s="12" t="s">
        <v>187</v>
      </c>
      <c r="B630" s="13" t="s">
        <v>188</v>
      </c>
      <c r="C630" s="14" t="s">
        <v>219</v>
      </c>
      <c r="D630" s="15" t="s">
        <v>13</v>
      </c>
      <c r="E630" s="16" t="s">
        <v>99</v>
      </c>
      <c r="F630" s="16" t="s">
        <v>1152</v>
      </c>
      <c r="G630" s="17">
        <v>3757219.89</v>
      </c>
      <c r="H630" s="17">
        <v>0</v>
      </c>
      <c r="I630" s="17">
        <v>3757219.89</v>
      </c>
      <c r="AG630" s="19"/>
    </row>
    <row r="631" spans="1:33" s="18" customFormat="1" ht="47.25" customHeight="1">
      <c r="A631" s="12" t="s">
        <v>187</v>
      </c>
      <c r="B631" s="13" t="s">
        <v>188</v>
      </c>
      <c r="C631" s="14" t="s">
        <v>219</v>
      </c>
      <c r="D631" s="15" t="s">
        <v>13</v>
      </c>
      <c r="E631" s="16" t="s">
        <v>99</v>
      </c>
      <c r="F631" s="16" t="s">
        <v>1153</v>
      </c>
      <c r="G631" s="17">
        <v>1842523.29</v>
      </c>
      <c r="H631" s="17">
        <v>0</v>
      </c>
      <c r="I631" s="17">
        <v>1842523.29</v>
      </c>
      <c r="AG631" s="19"/>
    </row>
    <row r="632" spans="1:33" s="18" customFormat="1" ht="47.25" customHeight="1">
      <c r="A632" s="12" t="s">
        <v>187</v>
      </c>
      <c r="B632" s="13" t="s">
        <v>188</v>
      </c>
      <c r="C632" s="14" t="s">
        <v>219</v>
      </c>
      <c r="D632" s="15" t="s">
        <v>13</v>
      </c>
      <c r="E632" s="16" t="s">
        <v>99</v>
      </c>
      <c r="F632" s="16" t="s">
        <v>1154</v>
      </c>
      <c r="G632" s="17">
        <v>1019816.62</v>
      </c>
      <c r="H632" s="17">
        <v>0</v>
      </c>
      <c r="I632" s="17">
        <v>1019816.62</v>
      </c>
      <c r="AG632" s="19"/>
    </row>
    <row r="633" spans="1:33" s="18" customFormat="1" ht="47.25" customHeight="1">
      <c r="A633" s="12" t="s">
        <v>187</v>
      </c>
      <c r="B633" s="13" t="s">
        <v>188</v>
      </c>
      <c r="C633" s="14" t="s">
        <v>219</v>
      </c>
      <c r="D633" s="15" t="s">
        <v>13</v>
      </c>
      <c r="E633" s="16" t="s">
        <v>99</v>
      </c>
      <c r="F633" s="16" t="s">
        <v>1155</v>
      </c>
      <c r="G633" s="17">
        <v>730518.6</v>
      </c>
      <c r="H633" s="17">
        <v>0</v>
      </c>
      <c r="I633" s="17">
        <v>730518.6</v>
      </c>
      <c r="AG633" s="19"/>
    </row>
    <row r="634" spans="1:33" s="18" customFormat="1" ht="47.25" customHeight="1">
      <c r="A634" s="12" t="s">
        <v>187</v>
      </c>
      <c r="B634" s="13" t="s">
        <v>188</v>
      </c>
      <c r="C634" s="14" t="s">
        <v>219</v>
      </c>
      <c r="D634" s="15" t="s">
        <v>13</v>
      </c>
      <c r="E634" s="16" t="s">
        <v>99</v>
      </c>
      <c r="F634" s="16" t="s">
        <v>1156</v>
      </c>
      <c r="G634" s="17">
        <v>276016.38</v>
      </c>
      <c r="H634" s="17">
        <v>0</v>
      </c>
      <c r="I634" s="17">
        <v>276016.38</v>
      </c>
      <c r="AG634" s="19"/>
    </row>
    <row r="635" spans="1:33" s="18" customFormat="1" ht="47.25" customHeight="1">
      <c r="A635" s="12" t="s">
        <v>187</v>
      </c>
      <c r="B635" s="13" t="s">
        <v>188</v>
      </c>
      <c r="C635" s="14" t="s">
        <v>219</v>
      </c>
      <c r="D635" s="15" t="s">
        <v>13</v>
      </c>
      <c r="E635" s="16" t="s">
        <v>99</v>
      </c>
      <c r="F635" s="16" t="s">
        <v>1157</v>
      </c>
      <c r="G635" s="17">
        <v>191124.67</v>
      </c>
      <c r="H635" s="17">
        <v>0</v>
      </c>
      <c r="I635" s="17">
        <v>191124.67</v>
      </c>
      <c r="AG635" s="19"/>
    </row>
    <row r="636" spans="1:33" s="18" customFormat="1" ht="47.25" customHeight="1">
      <c r="A636" s="12" t="s">
        <v>187</v>
      </c>
      <c r="B636" s="13" t="s">
        <v>188</v>
      </c>
      <c r="C636" s="14" t="s">
        <v>219</v>
      </c>
      <c r="D636" s="15" t="s">
        <v>13</v>
      </c>
      <c r="E636" s="16" t="s">
        <v>99</v>
      </c>
      <c r="F636" s="16" t="s">
        <v>1158</v>
      </c>
      <c r="G636" s="17">
        <v>168306.32</v>
      </c>
      <c r="H636" s="17">
        <v>0</v>
      </c>
      <c r="I636" s="17">
        <v>168306.32</v>
      </c>
      <c r="AG636" s="19"/>
    </row>
    <row r="637" spans="1:33" s="18" customFormat="1" ht="47.25" customHeight="1">
      <c r="A637" s="12" t="s">
        <v>187</v>
      </c>
      <c r="B637" s="13" t="s">
        <v>188</v>
      </c>
      <c r="C637" s="14" t="s">
        <v>219</v>
      </c>
      <c r="D637" s="15" t="s">
        <v>13</v>
      </c>
      <c r="E637" s="16" t="s">
        <v>99</v>
      </c>
      <c r="F637" s="16" t="s">
        <v>1159</v>
      </c>
      <c r="G637" s="17">
        <v>89843.99</v>
      </c>
      <c r="H637" s="17">
        <v>0</v>
      </c>
      <c r="I637" s="17">
        <v>89843.99</v>
      </c>
      <c r="AG637" s="19"/>
    </row>
    <row r="638" spans="1:33" s="18" customFormat="1" ht="47.25" customHeight="1">
      <c r="A638" s="12" t="s">
        <v>187</v>
      </c>
      <c r="B638" s="13" t="s">
        <v>188</v>
      </c>
      <c r="C638" s="14" t="s">
        <v>219</v>
      </c>
      <c r="D638" s="15" t="s">
        <v>13</v>
      </c>
      <c r="E638" s="16" t="s">
        <v>99</v>
      </c>
      <c r="F638" s="16" t="s">
        <v>1160</v>
      </c>
      <c r="G638" s="17">
        <v>25246.59</v>
      </c>
      <c r="H638" s="17">
        <v>0</v>
      </c>
      <c r="I638" s="17">
        <v>25246.59</v>
      </c>
      <c r="AG638" s="19"/>
    </row>
    <row r="639" spans="1:33" s="18" customFormat="1" ht="47.25" customHeight="1">
      <c r="A639" s="12" t="s">
        <v>187</v>
      </c>
      <c r="B639" s="13" t="s">
        <v>188</v>
      </c>
      <c r="C639" s="14" t="s">
        <v>219</v>
      </c>
      <c r="D639" s="15" t="s">
        <v>13</v>
      </c>
      <c r="E639" s="16" t="s">
        <v>99</v>
      </c>
      <c r="F639" s="16" t="s">
        <v>1161</v>
      </c>
      <c r="G639" s="17">
        <v>16616.53</v>
      </c>
      <c r="H639" s="17">
        <v>0</v>
      </c>
      <c r="I639" s="17">
        <v>16616.53</v>
      </c>
      <c r="AG639" s="19"/>
    </row>
    <row r="640" spans="1:33" s="18" customFormat="1" ht="47.25" customHeight="1">
      <c r="A640" s="12" t="s">
        <v>187</v>
      </c>
      <c r="B640" s="13" t="s">
        <v>188</v>
      </c>
      <c r="C640" s="14" t="s">
        <v>219</v>
      </c>
      <c r="D640" s="15" t="s">
        <v>13</v>
      </c>
      <c r="E640" s="16" t="s">
        <v>99</v>
      </c>
      <c r="F640" s="16" t="s">
        <v>1162</v>
      </c>
      <c r="G640" s="17">
        <v>9775.64</v>
      </c>
      <c r="H640" s="17">
        <v>0</v>
      </c>
      <c r="I640" s="17">
        <v>9775.64</v>
      </c>
      <c r="AG640" s="19"/>
    </row>
    <row r="641" spans="1:33" s="18" customFormat="1" ht="47.25" customHeight="1">
      <c r="A641" s="12" t="s">
        <v>187</v>
      </c>
      <c r="B641" s="13" t="s">
        <v>188</v>
      </c>
      <c r="C641" s="14" t="s">
        <v>219</v>
      </c>
      <c r="D641" s="15" t="s">
        <v>13</v>
      </c>
      <c r="E641" s="16" t="s">
        <v>99</v>
      </c>
      <c r="F641" s="16" t="s">
        <v>1163</v>
      </c>
      <c r="G641" s="17">
        <v>2200</v>
      </c>
      <c r="H641" s="17">
        <v>0</v>
      </c>
      <c r="I641" s="17">
        <v>2200</v>
      </c>
      <c r="AG641" s="19"/>
    </row>
    <row r="642" spans="1:33" s="18" customFormat="1" ht="47.25" customHeight="1">
      <c r="A642" s="12" t="s">
        <v>187</v>
      </c>
      <c r="B642" s="13" t="s">
        <v>188</v>
      </c>
      <c r="C642" s="14" t="s">
        <v>219</v>
      </c>
      <c r="D642" s="15" t="s">
        <v>13</v>
      </c>
      <c r="E642" s="16" t="s">
        <v>99</v>
      </c>
      <c r="F642" s="16" t="s">
        <v>1164</v>
      </c>
      <c r="G642" s="17">
        <v>1143.16</v>
      </c>
      <c r="H642" s="17">
        <v>0</v>
      </c>
      <c r="I642" s="17">
        <v>1143.16</v>
      </c>
      <c r="AG642" s="19"/>
    </row>
    <row r="643" spans="1:33" s="18" customFormat="1" ht="47.25" customHeight="1">
      <c r="A643" s="12" t="s">
        <v>137</v>
      </c>
      <c r="B643" s="13">
        <v>29979036001031</v>
      </c>
      <c r="C643" s="14" t="s">
        <v>235</v>
      </c>
      <c r="D643" s="15" t="s">
        <v>13</v>
      </c>
      <c r="E643" s="16" t="s">
        <v>99</v>
      </c>
      <c r="F643" s="16" t="s">
        <v>1165</v>
      </c>
      <c r="G643" s="17">
        <v>77637.27</v>
      </c>
      <c r="H643" s="17">
        <v>0</v>
      </c>
      <c r="I643" s="17">
        <v>77637.27</v>
      </c>
      <c r="AG643" s="19"/>
    </row>
    <row r="644" spans="1:33" s="18" customFormat="1" ht="47.25" customHeight="1">
      <c r="A644" s="12" t="s">
        <v>187</v>
      </c>
      <c r="B644" s="13" t="s">
        <v>188</v>
      </c>
      <c r="C644" s="14" t="s">
        <v>254</v>
      </c>
      <c r="D644" s="15" t="s">
        <v>13</v>
      </c>
      <c r="E644" s="16" t="s">
        <v>99</v>
      </c>
      <c r="F644" s="16" t="s">
        <v>1166</v>
      </c>
      <c r="G644" s="17">
        <v>2020750.53</v>
      </c>
      <c r="H644" s="17">
        <v>0</v>
      </c>
      <c r="I644" s="17">
        <v>1859869.46</v>
      </c>
      <c r="AG644" s="19"/>
    </row>
    <row r="645" spans="1:33" s="18" customFormat="1" ht="47.25" customHeight="1">
      <c r="A645" s="12" t="s">
        <v>187</v>
      </c>
      <c r="B645" s="13" t="s">
        <v>188</v>
      </c>
      <c r="C645" s="14" t="s">
        <v>254</v>
      </c>
      <c r="D645" s="15" t="s">
        <v>13</v>
      </c>
      <c r="E645" s="16" t="s">
        <v>99</v>
      </c>
      <c r="F645" s="16" t="s">
        <v>1167</v>
      </c>
      <c r="G645" s="17">
        <v>132281.12</v>
      </c>
      <c r="H645" s="17">
        <v>0</v>
      </c>
      <c r="I645" s="17">
        <v>132281.12</v>
      </c>
      <c r="AG645" s="19"/>
    </row>
    <row r="646" spans="1:33" s="18" customFormat="1" ht="47.25" customHeight="1">
      <c r="A646" s="12" t="s">
        <v>187</v>
      </c>
      <c r="B646" s="13" t="s">
        <v>188</v>
      </c>
      <c r="C646" s="14" t="s">
        <v>254</v>
      </c>
      <c r="D646" s="15" t="s">
        <v>13</v>
      </c>
      <c r="E646" s="16" t="s">
        <v>99</v>
      </c>
      <c r="F646" s="16" t="s">
        <v>1168</v>
      </c>
      <c r="G646" s="17">
        <v>16899.32</v>
      </c>
      <c r="H646" s="17">
        <v>0</v>
      </c>
      <c r="I646" s="17">
        <v>16899.32</v>
      </c>
      <c r="AG646" s="19"/>
    </row>
    <row r="647" spans="1:33" s="18" customFormat="1" ht="47.25" customHeight="1">
      <c r="A647" s="12" t="s">
        <v>187</v>
      </c>
      <c r="B647" s="13" t="s">
        <v>188</v>
      </c>
      <c r="C647" s="14" t="s">
        <v>552</v>
      </c>
      <c r="D647" s="15" t="s">
        <v>13</v>
      </c>
      <c r="E647" s="16" t="s">
        <v>99</v>
      </c>
      <c r="F647" s="16" t="s">
        <v>1169</v>
      </c>
      <c r="G647" s="17">
        <v>1016827.92</v>
      </c>
      <c r="H647" s="17">
        <v>0</v>
      </c>
      <c r="I647" s="17">
        <v>935845.81</v>
      </c>
      <c r="AG647" s="19"/>
    </row>
    <row r="648" spans="1:33" s="18" customFormat="1" ht="47.25" customHeight="1">
      <c r="A648" s="12" t="s">
        <v>187</v>
      </c>
      <c r="B648" s="13" t="s">
        <v>188</v>
      </c>
      <c r="C648" s="14" t="s">
        <v>254</v>
      </c>
      <c r="D648" s="15" t="s">
        <v>13</v>
      </c>
      <c r="E648" s="16" t="s">
        <v>99</v>
      </c>
      <c r="F648" s="16" t="s">
        <v>1170</v>
      </c>
      <c r="G648" s="17">
        <v>28947.55</v>
      </c>
      <c r="H648" s="17">
        <v>0</v>
      </c>
      <c r="I648" s="17">
        <v>28947.55</v>
      </c>
      <c r="AG648" s="19"/>
    </row>
    <row r="649" spans="1:33" s="18" customFormat="1" ht="47.25" customHeight="1">
      <c r="A649" s="12" t="s">
        <v>187</v>
      </c>
      <c r="B649" s="13" t="s">
        <v>188</v>
      </c>
      <c r="C649" s="14" t="s">
        <v>254</v>
      </c>
      <c r="D649" s="15" t="s">
        <v>13</v>
      </c>
      <c r="E649" s="16" t="s">
        <v>99</v>
      </c>
      <c r="F649" s="16" t="s">
        <v>1171</v>
      </c>
      <c r="G649" s="17">
        <v>254.16</v>
      </c>
      <c r="H649" s="17">
        <v>0</v>
      </c>
      <c r="I649" s="17">
        <v>254.16</v>
      </c>
      <c r="AG649" s="19"/>
    </row>
    <row r="650" spans="1:33" s="18" customFormat="1" ht="47.25" customHeight="1">
      <c r="A650" s="12" t="s">
        <v>187</v>
      </c>
      <c r="B650" s="13" t="s">
        <v>188</v>
      </c>
      <c r="C650" s="14" t="s">
        <v>219</v>
      </c>
      <c r="D650" s="15" t="s">
        <v>13</v>
      </c>
      <c r="E650" s="16" t="s">
        <v>99</v>
      </c>
      <c r="F650" s="16" t="s">
        <v>1172</v>
      </c>
      <c r="G650" s="17">
        <v>392582.89</v>
      </c>
      <c r="H650" s="17">
        <v>0</v>
      </c>
      <c r="I650" s="17">
        <v>387746.64</v>
      </c>
      <c r="AG650" s="19"/>
    </row>
    <row r="651" spans="1:33" s="18" customFormat="1" ht="47.25" customHeight="1">
      <c r="A651" s="12" t="s">
        <v>187</v>
      </c>
      <c r="B651" s="13" t="s">
        <v>188</v>
      </c>
      <c r="C651" s="14" t="s">
        <v>219</v>
      </c>
      <c r="D651" s="15" t="s">
        <v>13</v>
      </c>
      <c r="E651" s="16" t="s">
        <v>99</v>
      </c>
      <c r="F651" s="16" t="s">
        <v>1173</v>
      </c>
      <c r="G651" s="17">
        <v>345148.8</v>
      </c>
      <c r="H651" s="17">
        <v>0</v>
      </c>
      <c r="I651" s="17">
        <v>345148.8</v>
      </c>
      <c r="AG651" s="19"/>
    </row>
    <row r="652" spans="1:33" s="18" customFormat="1" ht="47.25" customHeight="1">
      <c r="A652" s="12" t="s">
        <v>187</v>
      </c>
      <c r="B652" s="13" t="s">
        <v>188</v>
      </c>
      <c r="C652" s="14" t="s">
        <v>219</v>
      </c>
      <c r="D652" s="15" t="s">
        <v>13</v>
      </c>
      <c r="E652" s="16" t="s">
        <v>99</v>
      </c>
      <c r="F652" s="16" t="s">
        <v>1174</v>
      </c>
      <c r="G652" s="17">
        <v>47280.98</v>
      </c>
      <c r="H652" s="17">
        <v>0</v>
      </c>
      <c r="I652" s="17">
        <v>47280.98</v>
      </c>
      <c r="AG652" s="19"/>
    </row>
    <row r="653" spans="1:33" s="18" customFormat="1" ht="47.25" customHeight="1">
      <c r="A653" s="12" t="s">
        <v>187</v>
      </c>
      <c r="B653" s="13" t="s">
        <v>188</v>
      </c>
      <c r="C653" s="14" t="s">
        <v>219</v>
      </c>
      <c r="D653" s="15" t="s">
        <v>13</v>
      </c>
      <c r="E653" s="16" t="s">
        <v>99</v>
      </c>
      <c r="F653" s="16" t="s">
        <v>1175</v>
      </c>
      <c r="G653" s="17">
        <v>40949.71</v>
      </c>
      <c r="H653" s="17">
        <v>0</v>
      </c>
      <c r="I653" s="17">
        <v>40949.71</v>
      </c>
      <c r="AG653" s="19"/>
    </row>
    <row r="654" spans="1:33" s="18" customFormat="1" ht="47.25" customHeight="1">
      <c r="A654" s="12" t="s">
        <v>187</v>
      </c>
      <c r="B654" s="13" t="s">
        <v>188</v>
      </c>
      <c r="C654" s="14" t="s">
        <v>219</v>
      </c>
      <c r="D654" s="15" t="s">
        <v>13</v>
      </c>
      <c r="E654" s="16" t="s">
        <v>99</v>
      </c>
      <c r="F654" s="16" t="s">
        <v>1176</v>
      </c>
      <c r="G654" s="17">
        <v>40555.93</v>
      </c>
      <c r="H654" s="17">
        <v>0</v>
      </c>
      <c r="I654" s="17">
        <v>40555.93</v>
      </c>
      <c r="AG654" s="19"/>
    </row>
    <row r="655" spans="1:33" s="18" customFormat="1" ht="47.25" customHeight="1">
      <c r="A655" s="12" t="s">
        <v>187</v>
      </c>
      <c r="B655" s="13" t="s">
        <v>188</v>
      </c>
      <c r="C655" s="14" t="s">
        <v>219</v>
      </c>
      <c r="D655" s="15" t="s">
        <v>13</v>
      </c>
      <c r="E655" s="16" t="s">
        <v>99</v>
      </c>
      <c r="F655" s="16" t="s">
        <v>1177</v>
      </c>
      <c r="G655" s="17">
        <v>8521.87</v>
      </c>
      <c r="H655" s="17">
        <v>0</v>
      </c>
      <c r="I655" s="17">
        <v>8521.87</v>
      </c>
      <c r="AG655" s="19"/>
    </row>
    <row r="656" spans="1:33" s="18" customFormat="1" ht="47.25" customHeight="1">
      <c r="A656" s="12" t="s">
        <v>187</v>
      </c>
      <c r="B656" s="13" t="s">
        <v>188</v>
      </c>
      <c r="C656" s="14" t="s">
        <v>219</v>
      </c>
      <c r="D656" s="15" t="s">
        <v>13</v>
      </c>
      <c r="E656" s="16" t="s">
        <v>99</v>
      </c>
      <c r="F656" s="16" t="s">
        <v>1178</v>
      </c>
      <c r="G656" s="17">
        <v>4273.2</v>
      </c>
      <c r="H656" s="17">
        <v>0</v>
      </c>
      <c r="I656" s="17">
        <v>4273.2</v>
      </c>
      <c r="AG656" s="19"/>
    </row>
    <row r="657" spans="1:33" s="18" customFormat="1" ht="47.25" customHeight="1">
      <c r="A657" s="12" t="s">
        <v>187</v>
      </c>
      <c r="B657" s="13" t="s">
        <v>188</v>
      </c>
      <c r="C657" s="14" t="s">
        <v>219</v>
      </c>
      <c r="D657" s="15" t="s">
        <v>13</v>
      </c>
      <c r="E657" s="16" t="s">
        <v>99</v>
      </c>
      <c r="F657" s="16" t="s">
        <v>1179</v>
      </c>
      <c r="G657" s="17">
        <v>2981.38</v>
      </c>
      <c r="H657" s="17">
        <v>0</v>
      </c>
      <c r="I657" s="17">
        <v>2981.38</v>
      </c>
      <c r="AG657" s="19"/>
    </row>
    <row r="658" spans="1:33" s="18" customFormat="1" ht="47.25" customHeight="1">
      <c r="A658" s="12" t="s">
        <v>187</v>
      </c>
      <c r="B658" s="13" t="s">
        <v>188</v>
      </c>
      <c r="C658" s="14" t="s">
        <v>219</v>
      </c>
      <c r="D658" s="15" t="s">
        <v>13</v>
      </c>
      <c r="E658" s="16" t="s">
        <v>99</v>
      </c>
      <c r="F658" s="16" t="s">
        <v>1180</v>
      </c>
      <c r="G658" s="17">
        <v>2357.16</v>
      </c>
      <c r="H658" s="17">
        <v>0</v>
      </c>
      <c r="I658" s="17">
        <v>2357.16</v>
      </c>
      <c r="AG658" s="19"/>
    </row>
    <row r="659" spans="1:33" s="18" customFormat="1" ht="47.25" customHeight="1">
      <c r="A659" s="12" t="s">
        <v>187</v>
      </c>
      <c r="B659" s="13" t="s">
        <v>188</v>
      </c>
      <c r="C659" s="14" t="s">
        <v>219</v>
      </c>
      <c r="D659" s="15" t="s">
        <v>13</v>
      </c>
      <c r="E659" s="16" t="s">
        <v>99</v>
      </c>
      <c r="F659" s="16" t="s">
        <v>1181</v>
      </c>
      <c r="G659" s="17">
        <v>2007.28</v>
      </c>
      <c r="H659" s="17">
        <v>0</v>
      </c>
      <c r="I659" s="17">
        <v>2007.28</v>
      </c>
      <c r="AG659" s="19"/>
    </row>
    <row r="660" spans="1:33" s="18" customFormat="1" ht="47.25" customHeight="1">
      <c r="A660" s="12" t="s">
        <v>187</v>
      </c>
      <c r="B660" s="13" t="s">
        <v>188</v>
      </c>
      <c r="C660" s="14" t="s">
        <v>219</v>
      </c>
      <c r="D660" s="15" t="s">
        <v>13</v>
      </c>
      <c r="E660" s="16" t="s">
        <v>99</v>
      </c>
      <c r="F660" s="16" t="s">
        <v>1182</v>
      </c>
      <c r="G660" s="17">
        <v>1933.46</v>
      </c>
      <c r="H660" s="17">
        <v>0</v>
      </c>
      <c r="I660" s="17">
        <v>1933.46</v>
      </c>
      <c r="AG660" s="19"/>
    </row>
    <row r="661" spans="1:33" s="18" customFormat="1" ht="47.25" customHeight="1">
      <c r="A661" s="12" t="s">
        <v>187</v>
      </c>
      <c r="B661" s="13" t="s">
        <v>188</v>
      </c>
      <c r="C661" s="14" t="s">
        <v>219</v>
      </c>
      <c r="D661" s="15" t="s">
        <v>13</v>
      </c>
      <c r="E661" s="16" t="s">
        <v>99</v>
      </c>
      <c r="F661" s="16" t="s">
        <v>1183</v>
      </c>
      <c r="G661" s="17">
        <v>1476.38</v>
      </c>
      <c r="H661" s="17">
        <v>0</v>
      </c>
      <c r="I661" s="17">
        <v>1476.38</v>
      </c>
      <c r="AG661" s="19"/>
    </row>
    <row r="662" spans="1:33" s="18" customFormat="1" ht="47.25" customHeight="1">
      <c r="A662" s="12" t="s">
        <v>187</v>
      </c>
      <c r="B662" s="13" t="s">
        <v>188</v>
      </c>
      <c r="C662" s="14" t="s">
        <v>219</v>
      </c>
      <c r="D662" s="15" t="s">
        <v>13</v>
      </c>
      <c r="E662" s="16" t="s">
        <v>99</v>
      </c>
      <c r="F662" s="16" t="s">
        <v>1184</v>
      </c>
      <c r="G662" s="17">
        <v>9166.72</v>
      </c>
      <c r="H662" s="17">
        <v>0</v>
      </c>
      <c r="I662" s="17">
        <v>9166.72</v>
      </c>
      <c r="AG662" s="19"/>
    </row>
    <row r="663" spans="1:33" s="18" customFormat="1" ht="47.25" customHeight="1">
      <c r="A663" s="12" t="s">
        <v>187</v>
      </c>
      <c r="B663" s="13" t="s">
        <v>188</v>
      </c>
      <c r="C663" s="14" t="s">
        <v>392</v>
      </c>
      <c r="D663" s="15" t="s">
        <v>13</v>
      </c>
      <c r="E663" s="16" t="s">
        <v>99</v>
      </c>
      <c r="F663" s="16" t="s">
        <v>1185</v>
      </c>
      <c r="G663" s="17">
        <v>751791.84</v>
      </c>
      <c r="H663" s="17">
        <v>0</v>
      </c>
      <c r="I663" s="17">
        <v>751791.84</v>
      </c>
      <c r="AG663" s="19"/>
    </row>
    <row r="664" spans="1:33" s="18" customFormat="1" ht="47.25" customHeight="1">
      <c r="A664" s="12" t="s">
        <v>187</v>
      </c>
      <c r="B664" s="13" t="s">
        <v>188</v>
      </c>
      <c r="C664" s="14" t="s">
        <v>395</v>
      </c>
      <c r="D664" s="15" t="s">
        <v>13</v>
      </c>
      <c r="E664" s="16" t="s">
        <v>99</v>
      </c>
      <c r="F664" s="16" t="s">
        <v>1186</v>
      </c>
      <c r="G664" s="17">
        <v>436926.92</v>
      </c>
      <c r="H664" s="17">
        <v>0</v>
      </c>
      <c r="I664" s="17">
        <v>436926.92</v>
      </c>
      <c r="AG664" s="19"/>
    </row>
    <row r="665" spans="1:33" s="18" customFormat="1" ht="47.25" customHeight="1">
      <c r="A665" s="12" t="s">
        <v>187</v>
      </c>
      <c r="B665" s="13" t="s">
        <v>188</v>
      </c>
      <c r="C665" s="14" t="s">
        <v>395</v>
      </c>
      <c r="D665" s="15" t="s">
        <v>13</v>
      </c>
      <c r="E665" s="16" t="s">
        <v>99</v>
      </c>
      <c r="F665" s="16" t="s">
        <v>1187</v>
      </c>
      <c r="G665" s="17">
        <v>1501.87</v>
      </c>
      <c r="H665" s="17">
        <v>1323.38</v>
      </c>
      <c r="I665" s="17">
        <v>1323.38</v>
      </c>
      <c r="AG665" s="19"/>
    </row>
    <row r="666" spans="1:33" s="18" customFormat="1" ht="47.25" customHeight="1">
      <c r="A666" s="12" t="s">
        <v>187</v>
      </c>
      <c r="B666" s="13" t="s">
        <v>188</v>
      </c>
      <c r="C666" s="14" t="s">
        <v>395</v>
      </c>
      <c r="D666" s="15" t="s">
        <v>13</v>
      </c>
      <c r="E666" s="16" t="s">
        <v>99</v>
      </c>
      <c r="F666" s="16" t="s">
        <v>1188</v>
      </c>
      <c r="G666" s="17">
        <v>79430.13</v>
      </c>
      <c r="H666" s="17">
        <v>0</v>
      </c>
      <c r="I666" s="17">
        <v>79430.13</v>
      </c>
      <c r="AG666" s="19"/>
    </row>
    <row r="667" spans="1:33" s="18" customFormat="1" ht="47.25" customHeight="1">
      <c r="A667" s="12" t="s">
        <v>929</v>
      </c>
      <c r="B667" s="13">
        <v>7560567215</v>
      </c>
      <c r="C667" s="14" t="s">
        <v>1189</v>
      </c>
      <c r="D667" s="15" t="s">
        <v>13</v>
      </c>
      <c r="E667" s="16" t="s">
        <v>99</v>
      </c>
      <c r="F667" s="16" t="s">
        <v>1190</v>
      </c>
      <c r="G667" s="17">
        <v>1282.71</v>
      </c>
      <c r="H667" s="17">
        <v>0</v>
      </c>
      <c r="I667" s="17">
        <v>1282.71</v>
      </c>
      <c r="AG667" s="19"/>
    </row>
    <row r="668" spans="1:33" s="18" customFormat="1" ht="47.25" customHeight="1">
      <c r="A668" s="12" t="s">
        <v>596</v>
      </c>
      <c r="B668" s="13">
        <v>38251108268</v>
      </c>
      <c r="C668" s="14" t="s">
        <v>1189</v>
      </c>
      <c r="D668" s="15" t="s">
        <v>13</v>
      </c>
      <c r="E668" s="16" t="s">
        <v>99</v>
      </c>
      <c r="F668" s="16" t="s">
        <v>1191</v>
      </c>
      <c r="G668" s="17">
        <v>1282.71</v>
      </c>
      <c r="H668" s="17">
        <v>0</v>
      </c>
      <c r="I668" s="17">
        <v>1282.71</v>
      </c>
      <c r="AG668" s="19"/>
    </row>
    <row r="669" spans="1:33" s="18" customFormat="1" ht="47.25" customHeight="1">
      <c r="A669" s="12" t="s">
        <v>187</v>
      </c>
      <c r="B669" s="13" t="s">
        <v>188</v>
      </c>
      <c r="C669" s="14" t="s">
        <v>339</v>
      </c>
      <c r="D669" s="15" t="s">
        <v>13</v>
      </c>
      <c r="E669" s="16" t="s">
        <v>99</v>
      </c>
      <c r="F669" s="16" t="s">
        <v>1192</v>
      </c>
      <c r="G669" s="17">
        <v>329173.60000000003</v>
      </c>
      <c r="H669" s="17">
        <v>0</v>
      </c>
      <c r="I669" s="17">
        <v>329173.60000000003</v>
      </c>
      <c r="AG669" s="19"/>
    </row>
    <row r="670" spans="1:33" s="18" customFormat="1" ht="47.25" customHeight="1">
      <c r="A670" s="12" t="s">
        <v>187</v>
      </c>
      <c r="B670" s="13" t="s">
        <v>188</v>
      </c>
      <c r="C670" s="14" t="s">
        <v>1193</v>
      </c>
      <c r="D670" s="15" t="s">
        <v>13</v>
      </c>
      <c r="E670" s="16" t="s">
        <v>99</v>
      </c>
      <c r="F670" s="16" t="s">
        <v>1194</v>
      </c>
      <c r="G670" s="17">
        <v>19500</v>
      </c>
      <c r="H670" s="17">
        <v>0</v>
      </c>
      <c r="I670" s="17">
        <v>19500</v>
      </c>
      <c r="AG670" s="19"/>
    </row>
    <row r="671" spans="1:33" s="18" customFormat="1" ht="47.25" customHeight="1">
      <c r="A671" s="12" t="s">
        <v>187</v>
      </c>
      <c r="B671" s="13" t="s">
        <v>188</v>
      </c>
      <c r="C671" s="14" t="s">
        <v>219</v>
      </c>
      <c r="D671" s="15" t="s">
        <v>13</v>
      </c>
      <c r="E671" s="16" t="s">
        <v>99</v>
      </c>
      <c r="F671" s="16" t="s">
        <v>1195</v>
      </c>
      <c r="G671" s="17">
        <v>69509.58</v>
      </c>
      <c r="H671" s="17">
        <v>0</v>
      </c>
      <c r="I671" s="17">
        <v>55383.38</v>
      </c>
      <c r="AG671" s="19"/>
    </row>
    <row r="672" spans="1:33" s="18" customFormat="1" ht="47.25" customHeight="1">
      <c r="A672" s="12" t="s">
        <v>187</v>
      </c>
      <c r="B672" s="13" t="s">
        <v>188</v>
      </c>
      <c r="C672" s="14" t="s">
        <v>219</v>
      </c>
      <c r="D672" s="15" t="s">
        <v>13</v>
      </c>
      <c r="E672" s="16" t="s">
        <v>99</v>
      </c>
      <c r="F672" s="16" t="s">
        <v>1196</v>
      </c>
      <c r="G672" s="17">
        <v>8722.81</v>
      </c>
      <c r="H672" s="17">
        <v>0</v>
      </c>
      <c r="I672" s="17">
        <v>8722.81</v>
      </c>
      <c r="AG672" s="19"/>
    </row>
    <row r="673" spans="1:33" s="18" customFormat="1" ht="47.25" customHeight="1">
      <c r="A673" s="12" t="s">
        <v>187</v>
      </c>
      <c r="B673" s="13" t="s">
        <v>188</v>
      </c>
      <c r="C673" s="14" t="s">
        <v>219</v>
      </c>
      <c r="D673" s="15" t="s">
        <v>13</v>
      </c>
      <c r="E673" s="16" t="s">
        <v>99</v>
      </c>
      <c r="F673" s="16" t="s">
        <v>1197</v>
      </c>
      <c r="G673" s="17">
        <v>20882.04</v>
      </c>
      <c r="H673" s="17">
        <v>0</v>
      </c>
      <c r="I673" s="17">
        <v>20882.04</v>
      </c>
      <c r="AG673" s="19"/>
    </row>
    <row r="674" spans="1:33" s="18" customFormat="1" ht="47.25" customHeight="1">
      <c r="A674" s="12" t="s">
        <v>187</v>
      </c>
      <c r="B674" s="13" t="s">
        <v>188</v>
      </c>
      <c r="C674" s="14" t="s">
        <v>219</v>
      </c>
      <c r="D674" s="15" t="s">
        <v>13</v>
      </c>
      <c r="E674" s="16" t="s">
        <v>99</v>
      </c>
      <c r="F674" s="16" t="s">
        <v>1198</v>
      </c>
      <c r="G674" s="17">
        <v>6721.37</v>
      </c>
      <c r="H674" s="17">
        <v>0</v>
      </c>
      <c r="I674" s="17">
        <v>6721.37</v>
      </c>
      <c r="AG674" s="19"/>
    </row>
    <row r="675" spans="1:33" s="18" customFormat="1" ht="47.25" customHeight="1">
      <c r="A675" s="12" t="s">
        <v>187</v>
      </c>
      <c r="B675" s="13" t="s">
        <v>188</v>
      </c>
      <c r="C675" s="14" t="s">
        <v>219</v>
      </c>
      <c r="D675" s="15" t="s">
        <v>13</v>
      </c>
      <c r="E675" s="16" t="s">
        <v>99</v>
      </c>
      <c r="F675" s="16" t="s">
        <v>1199</v>
      </c>
      <c r="G675" s="17">
        <v>9226.02</v>
      </c>
      <c r="H675" s="17">
        <v>0</v>
      </c>
      <c r="I675" s="17">
        <v>9226.02</v>
      </c>
      <c r="AG675" s="19"/>
    </row>
    <row r="676" spans="1:33" s="18" customFormat="1" ht="47.25" customHeight="1">
      <c r="A676" s="12" t="s">
        <v>187</v>
      </c>
      <c r="B676" s="13" t="s">
        <v>188</v>
      </c>
      <c r="C676" s="14" t="s">
        <v>219</v>
      </c>
      <c r="D676" s="15" t="s">
        <v>13</v>
      </c>
      <c r="E676" s="16" t="s">
        <v>99</v>
      </c>
      <c r="F676" s="16" t="s">
        <v>1200</v>
      </c>
      <c r="G676" s="17">
        <v>12303.27</v>
      </c>
      <c r="H676" s="17">
        <v>0</v>
      </c>
      <c r="I676" s="17">
        <v>12303.27</v>
      </c>
      <c r="AG676" s="19"/>
    </row>
    <row r="677" spans="1:33" s="18" customFormat="1" ht="47.25" customHeight="1">
      <c r="A677" s="12" t="s">
        <v>187</v>
      </c>
      <c r="B677" s="13" t="s">
        <v>188</v>
      </c>
      <c r="C677" s="14" t="s">
        <v>339</v>
      </c>
      <c r="D677" s="15" t="s">
        <v>13</v>
      </c>
      <c r="E677" s="16" t="s">
        <v>99</v>
      </c>
      <c r="F677" s="16" t="s">
        <v>1201</v>
      </c>
      <c r="G677" s="17">
        <v>3465000</v>
      </c>
      <c r="H677" s="17">
        <v>0</v>
      </c>
      <c r="I677" s="17">
        <v>3465000</v>
      </c>
      <c r="AG677" s="19"/>
    </row>
    <row r="678" spans="1:33" s="18" customFormat="1" ht="47.25" customHeight="1">
      <c r="A678" s="12" t="s">
        <v>187</v>
      </c>
      <c r="B678" s="13" t="s">
        <v>188</v>
      </c>
      <c r="C678" s="14" t="s">
        <v>339</v>
      </c>
      <c r="D678" s="15" t="s">
        <v>13</v>
      </c>
      <c r="E678" s="16" t="s">
        <v>99</v>
      </c>
      <c r="F678" s="16" t="s">
        <v>1202</v>
      </c>
      <c r="G678" s="17">
        <v>65306.73</v>
      </c>
      <c r="H678" s="17">
        <v>0</v>
      </c>
      <c r="I678" s="17">
        <v>65306.73</v>
      </c>
      <c r="AG678" s="19"/>
    </row>
    <row r="679" spans="1:33" s="18" customFormat="1" ht="47.25" customHeight="1">
      <c r="A679" s="12" t="s">
        <v>187</v>
      </c>
      <c r="B679" s="13" t="s">
        <v>188</v>
      </c>
      <c r="C679" s="14" t="s">
        <v>254</v>
      </c>
      <c r="D679" s="15" t="s">
        <v>13</v>
      </c>
      <c r="E679" s="16" t="s">
        <v>99</v>
      </c>
      <c r="F679" s="16" t="s">
        <v>1203</v>
      </c>
      <c r="G679" s="17">
        <v>73872.44</v>
      </c>
      <c r="H679" s="17">
        <v>0</v>
      </c>
      <c r="I679" s="17">
        <v>67051.32</v>
      </c>
      <c r="AG679" s="19"/>
    </row>
    <row r="680" spans="1:33" s="18" customFormat="1" ht="47.25" customHeight="1">
      <c r="A680" s="12" t="s">
        <v>187</v>
      </c>
      <c r="B680" s="13" t="s">
        <v>188</v>
      </c>
      <c r="C680" s="14" t="s">
        <v>254</v>
      </c>
      <c r="D680" s="15" t="s">
        <v>13</v>
      </c>
      <c r="E680" s="16" t="s">
        <v>99</v>
      </c>
      <c r="F680" s="16" t="s">
        <v>1204</v>
      </c>
      <c r="G680" s="17">
        <v>4935.36</v>
      </c>
      <c r="H680" s="17">
        <v>0</v>
      </c>
      <c r="I680" s="17">
        <v>4935.36</v>
      </c>
      <c r="AG680" s="19"/>
    </row>
    <row r="681" spans="1:33" s="18" customFormat="1" ht="47.25" customHeight="1">
      <c r="A681" s="12" t="s">
        <v>187</v>
      </c>
      <c r="B681" s="13" t="s">
        <v>188</v>
      </c>
      <c r="C681" s="14" t="s">
        <v>254</v>
      </c>
      <c r="D681" s="15" t="s">
        <v>13</v>
      </c>
      <c r="E681" s="16" t="s">
        <v>99</v>
      </c>
      <c r="F681" s="16" t="s">
        <v>1205</v>
      </c>
      <c r="G681" s="17">
        <v>2425.39</v>
      </c>
      <c r="H681" s="17">
        <v>0</v>
      </c>
      <c r="I681" s="17">
        <v>2425.39</v>
      </c>
      <c r="AG681" s="19"/>
    </row>
    <row r="682" spans="1:33" s="18" customFormat="1" ht="47.25" customHeight="1">
      <c r="A682" s="12" t="s">
        <v>187</v>
      </c>
      <c r="B682" s="13" t="s">
        <v>188</v>
      </c>
      <c r="C682" s="14" t="s">
        <v>339</v>
      </c>
      <c r="D682" s="15" t="s">
        <v>13</v>
      </c>
      <c r="E682" s="16" t="s">
        <v>99</v>
      </c>
      <c r="F682" s="16" t="s">
        <v>1206</v>
      </c>
      <c r="G682" s="17">
        <v>38028.17</v>
      </c>
      <c r="H682" s="17">
        <v>0</v>
      </c>
      <c r="I682" s="17">
        <v>38028.17</v>
      </c>
      <c r="AG682" s="19"/>
    </row>
    <row r="683" spans="1:33" s="18" customFormat="1" ht="47.25" customHeight="1">
      <c r="A683" s="12" t="s">
        <v>187</v>
      </c>
      <c r="B683" s="13" t="s">
        <v>188</v>
      </c>
      <c r="C683" s="14" t="s">
        <v>336</v>
      </c>
      <c r="D683" s="15" t="s">
        <v>13</v>
      </c>
      <c r="E683" s="16" t="s">
        <v>99</v>
      </c>
      <c r="F683" s="16" t="s">
        <v>1207</v>
      </c>
      <c r="G683" s="17">
        <v>2560000</v>
      </c>
      <c r="H683" s="17">
        <v>0</v>
      </c>
      <c r="I683" s="17">
        <v>2560000</v>
      </c>
      <c r="AG683" s="19"/>
    </row>
    <row r="684" spans="1:33" s="18" customFormat="1" ht="47.25" customHeight="1">
      <c r="A684" s="12" t="s">
        <v>187</v>
      </c>
      <c r="B684" s="13" t="s">
        <v>188</v>
      </c>
      <c r="C684" s="14" t="s">
        <v>336</v>
      </c>
      <c r="D684" s="15" t="s">
        <v>13</v>
      </c>
      <c r="E684" s="16" t="s">
        <v>99</v>
      </c>
      <c r="F684" s="16" t="s">
        <v>1208</v>
      </c>
      <c r="G684" s="17">
        <v>17050.47</v>
      </c>
      <c r="H684" s="17">
        <v>0</v>
      </c>
      <c r="I684" s="17">
        <v>17050.47</v>
      </c>
      <c r="AG684" s="19"/>
    </row>
    <row r="685" spans="1:33" s="18" customFormat="1" ht="47.25" customHeight="1">
      <c r="A685" s="12" t="s">
        <v>926</v>
      </c>
      <c r="B685" s="13">
        <v>52075494215</v>
      </c>
      <c r="C685" s="14" t="s">
        <v>1209</v>
      </c>
      <c r="D685" s="15" t="s">
        <v>13</v>
      </c>
      <c r="E685" s="16" t="s">
        <v>99</v>
      </c>
      <c r="F685" s="16" t="s">
        <v>1210</v>
      </c>
      <c r="G685" s="17">
        <v>1710.28</v>
      </c>
      <c r="H685" s="17">
        <v>0</v>
      </c>
      <c r="I685" s="17">
        <v>1710.28</v>
      </c>
      <c r="AG685" s="19"/>
    </row>
    <row r="686" spans="1:33" s="18" customFormat="1" ht="47.25" customHeight="1">
      <c r="A686" s="12" t="s">
        <v>1211</v>
      </c>
      <c r="B686" s="13">
        <v>1207219000129</v>
      </c>
      <c r="C686" s="14" t="s">
        <v>1212</v>
      </c>
      <c r="D686" s="15" t="s">
        <v>13</v>
      </c>
      <c r="E686" s="16" t="s">
        <v>43</v>
      </c>
      <c r="F686" s="16" t="s">
        <v>1213</v>
      </c>
      <c r="G686" s="17">
        <v>115223</v>
      </c>
      <c r="H686" s="17">
        <v>0</v>
      </c>
      <c r="I686" s="17">
        <v>0</v>
      </c>
      <c r="AG686" s="19"/>
    </row>
    <row r="687" spans="1:33" s="18" customFormat="1" ht="47.25" customHeight="1">
      <c r="A687" s="12" t="s">
        <v>137</v>
      </c>
      <c r="B687" s="13">
        <v>29979036001031</v>
      </c>
      <c r="C687" s="14" t="s">
        <v>235</v>
      </c>
      <c r="D687" s="15" t="s">
        <v>13</v>
      </c>
      <c r="E687" s="16" t="s">
        <v>99</v>
      </c>
      <c r="F687" s="16" t="s">
        <v>1214</v>
      </c>
      <c r="G687" s="17">
        <v>104.3</v>
      </c>
      <c r="H687" s="17">
        <v>0</v>
      </c>
      <c r="I687" s="17">
        <v>104.3</v>
      </c>
      <c r="AG687" s="19"/>
    </row>
    <row r="688" spans="1:33" s="18" customFormat="1" ht="47.25" customHeight="1">
      <c r="A688" s="12" t="s">
        <v>187</v>
      </c>
      <c r="B688" s="13" t="s">
        <v>188</v>
      </c>
      <c r="C688" s="14" t="s">
        <v>219</v>
      </c>
      <c r="D688" s="15" t="s">
        <v>13</v>
      </c>
      <c r="E688" s="16" t="s">
        <v>99</v>
      </c>
      <c r="F688" s="16" t="s">
        <v>1215</v>
      </c>
      <c r="G688" s="17">
        <v>23022.31</v>
      </c>
      <c r="H688" s="17">
        <v>0</v>
      </c>
      <c r="I688" s="17">
        <v>23022.31</v>
      </c>
      <c r="AG688" s="19"/>
    </row>
    <row r="689" spans="1:33" s="18" customFormat="1" ht="47.25" customHeight="1">
      <c r="A689" s="12" t="s">
        <v>187</v>
      </c>
      <c r="B689" s="13" t="s">
        <v>188</v>
      </c>
      <c r="C689" s="14" t="s">
        <v>1216</v>
      </c>
      <c r="D689" s="15" t="s">
        <v>13</v>
      </c>
      <c r="E689" s="16" t="s">
        <v>99</v>
      </c>
      <c r="F689" s="16" t="s">
        <v>1217</v>
      </c>
      <c r="G689" s="17">
        <v>20610.74</v>
      </c>
      <c r="H689" s="17">
        <v>0</v>
      </c>
      <c r="I689" s="17">
        <v>20610.74</v>
      </c>
      <c r="AG689" s="19"/>
    </row>
    <row r="690" spans="1:33" s="18" customFormat="1" ht="47.25" customHeight="1">
      <c r="A690" s="12" t="s">
        <v>1218</v>
      </c>
      <c r="B690" s="13">
        <v>4986163000146</v>
      </c>
      <c r="C690" s="14" t="s">
        <v>1219</v>
      </c>
      <c r="D690" s="15" t="s">
        <v>13</v>
      </c>
      <c r="E690" s="16" t="s">
        <v>99</v>
      </c>
      <c r="F690" s="16" t="s">
        <v>1220</v>
      </c>
      <c r="G690" s="17">
        <v>53650109.72</v>
      </c>
      <c r="H690" s="17">
        <v>0</v>
      </c>
      <c r="I690" s="17">
        <v>53650109.72</v>
      </c>
      <c r="AG690" s="19"/>
    </row>
    <row r="691" spans="1:33" s="18" customFormat="1" ht="47.25" customHeight="1">
      <c r="A691" s="12" t="s">
        <v>11</v>
      </c>
      <c r="B691" s="13">
        <v>3146650215</v>
      </c>
      <c r="C691" s="14" t="s">
        <v>1221</v>
      </c>
      <c r="D691" s="15" t="s">
        <v>13</v>
      </c>
      <c r="E691" s="16" t="s">
        <v>14</v>
      </c>
      <c r="F691" s="16" t="s">
        <v>1222</v>
      </c>
      <c r="G691" s="17">
        <v>32855.58</v>
      </c>
      <c r="H691" s="17">
        <v>5475.93</v>
      </c>
      <c r="I691" s="17">
        <f>5448.58+5475.93+5475.93</f>
        <v>16400.440000000002</v>
      </c>
      <c r="AG691" s="19"/>
    </row>
    <row r="692" spans="1:33" s="18" customFormat="1" ht="47.25" customHeight="1">
      <c r="A692" s="12" t="s">
        <v>154</v>
      </c>
      <c r="B692" s="13">
        <v>4153748000185</v>
      </c>
      <c r="C692" s="14" t="s">
        <v>1223</v>
      </c>
      <c r="D692" s="15" t="s">
        <v>13</v>
      </c>
      <c r="E692" s="16" t="s">
        <v>99</v>
      </c>
      <c r="F692" s="16" t="s">
        <v>1224</v>
      </c>
      <c r="G692" s="17">
        <v>7495.45</v>
      </c>
      <c r="H692" s="17">
        <v>0</v>
      </c>
      <c r="I692" s="17">
        <v>7495.45</v>
      </c>
      <c r="AG692" s="19"/>
    </row>
    <row r="693" spans="1:33" s="18" customFormat="1" ht="47.25" customHeight="1">
      <c r="A693" s="12" t="s">
        <v>175</v>
      </c>
      <c r="B693" s="13">
        <v>7618522200</v>
      </c>
      <c r="C693" s="14" t="s">
        <v>1225</v>
      </c>
      <c r="D693" s="15" t="s">
        <v>13</v>
      </c>
      <c r="E693" s="16" t="s">
        <v>99</v>
      </c>
      <c r="F693" s="16" t="s">
        <v>1226</v>
      </c>
      <c r="G693" s="17">
        <v>2137.6</v>
      </c>
      <c r="H693" s="17">
        <v>0</v>
      </c>
      <c r="I693" s="17">
        <v>2137.6</v>
      </c>
      <c r="AG693" s="19"/>
    </row>
    <row r="694" spans="1:33" s="18" customFormat="1" ht="47.25" customHeight="1">
      <c r="A694" s="12" t="s">
        <v>862</v>
      </c>
      <c r="B694" s="13">
        <v>40249484234</v>
      </c>
      <c r="C694" s="14" t="s">
        <v>1227</v>
      </c>
      <c r="D694" s="15" t="s">
        <v>13</v>
      </c>
      <c r="E694" s="16" t="s">
        <v>99</v>
      </c>
      <c r="F694" s="16" t="s">
        <v>1228</v>
      </c>
      <c r="G694" s="17">
        <v>1710.28</v>
      </c>
      <c r="H694" s="17">
        <v>0</v>
      </c>
      <c r="I694" s="17">
        <v>1710.28</v>
      </c>
      <c r="AG694" s="19"/>
    </row>
    <row r="695" spans="1:33" s="18" customFormat="1" ht="47.25" customHeight="1">
      <c r="A695" s="12" t="s">
        <v>171</v>
      </c>
      <c r="B695" s="13">
        <v>34267336253</v>
      </c>
      <c r="C695" s="14" t="s">
        <v>1229</v>
      </c>
      <c r="D695" s="15" t="s">
        <v>13</v>
      </c>
      <c r="E695" s="16" t="s">
        <v>99</v>
      </c>
      <c r="F695" s="16" t="s">
        <v>1230</v>
      </c>
      <c r="G695" s="17">
        <v>2137.85</v>
      </c>
      <c r="H695" s="17">
        <v>0</v>
      </c>
      <c r="I695" s="17">
        <v>2137.85</v>
      </c>
      <c r="AG695" s="19"/>
    </row>
    <row r="696" spans="1:33" s="18" customFormat="1" ht="47.25" customHeight="1">
      <c r="A696" s="12" t="s">
        <v>749</v>
      </c>
      <c r="B696" s="13">
        <v>52979199249</v>
      </c>
      <c r="C696" s="14" t="s">
        <v>1231</v>
      </c>
      <c r="D696" s="15" t="s">
        <v>13</v>
      </c>
      <c r="E696" s="16" t="s">
        <v>99</v>
      </c>
      <c r="F696" s="16" t="s">
        <v>1232</v>
      </c>
      <c r="G696" s="17">
        <v>1282.71</v>
      </c>
      <c r="H696" s="17">
        <v>0</v>
      </c>
      <c r="I696" s="17">
        <v>1282.71</v>
      </c>
      <c r="AG696" s="19"/>
    </row>
    <row r="697" spans="1:33" s="18" customFormat="1" ht="47.25" customHeight="1">
      <c r="A697" s="12" t="s">
        <v>1233</v>
      </c>
      <c r="B697" s="13">
        <v>2624659000144</v>
      </c>
      <c r="C697" s="14" t="s">
        <v>1234</v>
      </c>
      <c r="D697" s="15" t="s">
        <v>21</v>
      </c>
      <c r="E697" s="16" t="s">
        <v>57</v>
      </c>
      <c r="F697" s="16" t="s">
        <v>1235</v>
      </c>
      <c r="G697" s="17">
        <v>31741.7</v>
      </c>
      <c r="H697" s="17">
        <v>0</v>
      </c>
      <c r="I697" s="17">
        <v>0</v>
      </c>
      <c r="AG697" s="19"/>
    </row>
    <row r="698" spans="1:33" s="18" customFormat="1" ht="47.25" customHeight="1">
      <c r="A698" s="12" t="s">
        <v>1236</v>
      </c>
      <c r="B698" s="13">
        <v>10396799000130</v>
      </c>
      <c r="C698" s="14" t="s">
        <v>1234</v>
      </c>
      <c r="D698" s="15" t="s">
        <v>21</v>
      </c>
      <c r="E698" s="16" t="s">
        <v>57</v>
      </c>
      <c r="F698" s="16" t="s">
        <v>1237</v>
      </c>
      <c r="G698" s="17">
        <v>8310.3</v>
      </c>
      <c r="H698" s="17">
        <v>0</v>
      </c>
      <c r="I698" s="17">
        <v>0</v>
      </c>
      <c r="AG698" s="19"/>
    </row>
    <row r="699" spans="1:33" s="18" customFormat="1" ht="47.25" customHeight="1">
      <c r="A699" s="12" t="s">
        <v>1238</v>
      </c>
      <c r="B699" s="13">
        <v>84111020000120</v>
      </c>
      <c r="C699" s="14" t="s">
        <v>1234</v>
      </c>
      <c r="D699" s="15" t="s">
        <v>21</v>
      </c>
      <c r="E699" s="16" t="s">
        <v>57</v>
      </c>
      <c r="F699" s="16" t="s">
        <v>1239</v>
      </c>
      <c r="G699" s="17">
        <v>35736</v>
      </c>
      <c r="H699" s="17">
        <v>35736</v>
      </c>
      <c r="I699" s="17">
        <v>35736</v>
      </c>
      <c r="AG699" s="19"/>
    </row>
    <row r="700" spans="1:33" s="18" customFormat="1" ht="47.25" customHeight="1">
      <c r="A700" s="12" t="s">
        <v>1240</v>
      </c>
      <c r="B700" s="13">
        <v>8208008000150</v>
      </c>
      <c r="C700" s="14" t="s">
        <v>1234</v>
      </c>
      <c r="D700" s="15" t="s">
        <v>21</v>
      </c>
      <c r="E700" s="16" t="s">
        <v>57</v>
      </c>
      <c r="F700" s="16" t="s">
        <v>1241</v>
      </c>
      <c r="G700" s="17">
        <v>539.98</v>
      </c>
      <c r="H700" s="17">
        <v>0</v>
      </c>
      <c r="I700" s="17">
        <v>539.98</v>
      </c>
      <c r="AG700" s="19"/>
    </row>
    <row r="701" spans="1:33" s="18" customFormat="1" ht="47.25" customHeight="1">
      <c r="A701" s="12" t="s">
        <v>1238</v>
      </c>
      <c r="B701" s="13">
        <v>84111020000120</v>
      </c>
      <c r="C701" s="14" t="s">
        <v>1242</v>
      </c>
      <c r="D701" s="15" t="s">
        <v>21</v>
      </c>
      <c r="E701" s="16" t="s">
        <v>57</v>
      </c>
      <c r="F701" s="16" t="s">
        <v>1243</v>
      </c>
      <c r="G701" s="17">
        <v>22163</v>
      </c>
      <c r="H701" s="17">
        <v>22163</v>
      </c>
      <c r="I701" s="17">
        <v>22163</v>
      </c>
      <c r="AG701" s="19"/>
    </row>
    <row r="702" spans="1:33" s="18" customFormat="1" ht="47.25" customHeight="1">
      <c r="A702" s="12" t="s">
        <v>171</v>
      </c>
      <c r="B702" s="13">
        <v>34267336253</v>
      </c>
      <c r="C702" s="14" t="s">
        <v>1244</v>
      </c>
      <c r="D702" s="15" t="s">
        <v>13</v>
      </c>
      <c r="E702" s="16" t="s">
        <v>99</v>
      </c>
      <c r="F702" s="16" t="s">
        <v>1245</v>
      </c>
      <c r="G702" s="17">
        <v>6413.55</v>
      </c>
      <c r="H702" s="17">
        <v>0</v>
      </c>
      <c r="I702" s="17">
        <v>6413.55</v>
      </c>
      <c r="AG702" s="19"/>
    </row>
    <row r="703" spans="1:33" s="18" customFormat="1" ht="47.25" customHeight="1">
      <c r="A703" s="12" t="s">
        <v>187</v>
      </c>
      <c r="B703" s="13" t="s">
        <v>188</v>
      </c>
      <c r="C703" s="14" t="s">
        <v>219</v>
      </c>
      <c r="D703" s="15" t="s">
        <v>13</v>
      </c>
      <c r="E703" s="16" t="s">
        <v>99</v>
      </c>
      <c r="F703" s="16" t="s">
        <v>1246</v>
      </c>
      <c r="G703" s="17">
        <v>8716.210000000001</v>
      </c>
      <c r="H703" s="17">
        <v>0</v>
      </c>
      <c r="I703" s="17">
        <v>8716.210000000001</v>
      </c>
      <c r="AG703" s="19"/>
    </row>
    <row r="704" spans="1:33" s="18" customFormat="1" ht="47.25" customHeight="1">
      <c r="A704" s="12" t="s">
        <v>187</v>
      </c>
      <c r="B704" s="13" t="s">
        <v>188</v>
      </c>
      <c r="C704" s="14" t="s">
        <v>219</v>
      </c>
      <c r="D704" s="15" t="s">
        <v>13</v>
      </c>
      <c r="E704" s="16" t="s">
        <v>99</v>
      </c>
      <c r="F704" s="16" t="s">
        <v>1247</v>
      </c>
      <c r="G704" s="17">
        <v>5810.81</v>
      </c>
      <c r="H704" s="17">
        <v>0</v>
      </c>
      <c r="I704" s="17">
        <v>5810.81</v>
      </c>
      <c r="AG704" s="19"/>
    </row>
    <row r="705" spans="1:33" s="18" customFormat="1" ht="47.25" customHeight="1">
      <c r="A705" s="12" t="s">
        <v>1248</v>
      </c>
      <c r="B705" s="13">
        <v>4573834000147</v>
      </c>
      <c r="C705" s="14" t="s">
        <v>1249</v>
      </c>
      <c r="D705" s="15" t="s">
        <v>21</v>
      </c>
      <c r="E705" s="16" t="s">
        <v>14</v>
      </c>
      <c r="F705" s="16" t="s">
        <v>1250</v>
      </c>
      <c r="G705" s="17">
        <v>628.14</v>
      </c>
      <c r="H705" s="17">
        <v>0</v>
      </c>
      <c r="I705" s="17">
        <v>628.14</v>
      </c>
      <c r="AG705" s="19"/>
    </row>
    <row r="706" spans="1:33" s="18" customFormat="1" ht="47.25" customHeight="1">
      <c r="A706" s="12" t="s">
        <v>749</v>
      </c>
      <c r="B706" s="13">
        <v>52979199249</v>
      </c>
      <c r="C706" s="14" t="s">
        <v>1251</v>
      </c>
      <c r="D706" s="15" t="s">
        <v>13</v>
      </c>
      <c r="E706" s="16" t="s">
        <v>99</v>
      </c>
      <c r="F706" s="16" t="s">
        <v>1252</v>
      </c>
      <c r="G706" s="17">
        <v>2137.85</v>
      </c>
      <c r="H706" s="17">
        <v>0</v>
      </c>
      <c r="I706" s="17">
        <v>2137.85</v>
      </c>
      <c r="AG706" s="19"/>
    </row>
    <row r="707" spans="1:33" s="18" customFormat="1" ht="47.25" customHeight="1">
      <c r="A707" s="12" t="s">
        <v>173</v>
      </c>
      <c r="B707" s="13">
        <v>57144567268</v>
      </c>
      <c r="C707" s="14" t="s">
        <v>1253</v>
      </c>
      <c r="D707" s="15" t="s">
        <v>13</v>
      </c>
      <c r="E707" s="16" t="s">
        <v>99</v>
      </c>
      <c r="F707" s="16" t="s">
        <v>1254</v>
      </c>
      <c r="G707" s="17">
        <v>2565.42</v>
      </c>
      <c r="H707" s="17">
        <v>0</v>
      </c>
      <c r="I707" s="17">
        <v>2565.42</v>
      </c>
      <c r="AG707" s="19"/>
    </row>
    <row r="708" spans="1:33" s="18" customFormat="1" ht="47.25" customHeight="1">
      <c r="A708" s="12" t="s">
        <v>290</v>
      </c>
      <c r="B708" s="13">
        <v>1177815338</v>
      </c>
      <c r="C708" s="14" t="s">
        <v>1255</v>
      </c>
      <c r="D708" s="15" t="s">
        <v>13</v>
      </c>
      <c r="E708" s="16" t="s">
        <v>99</v>
      </c>
      <c r="F708" s="16" t="s">
        <v>1256</v>
      </c>
      <c r="G708" s="17">
        <v>1282.71</v>
      </c>
      <c r="H708" s="17">
        <v>0</v>
      </c>
      <c r="I708" s="17">
        <v>1282.71</v>
      </c>
      <c r="AG708" s="19"/>
    </row>
    <row r="709" spans="1:33" s="18" customFormat="1" ht="47.25" customHeight="1">
      <c r="A709" s="12" t="s">
        <v>38</v>
      </c>
      <c r="B709" s="13">
        <v>4407920000180</v>
      </c>
      <c r="C709" s="14" t="s">
        <v>1257</v>
      </c>
      <c r="D709" s="15" t="s">
        <v>13</v>
      </c>
      <c r="E709" s="16" t="s">
        <v>14</v>
      </c>
      <c r="F709" s="16" t="s">
        <v>1258</v>
      </c>
      <c r="G709" s="17">
        <v>8150</v>
      </c>
      <c r="H709" s="17">
        <v>902.64</v>
      </c>
      <c r="I709" s="17">
        <v>2657.1</v>
      </c>
      <c r="AG709" s="19"/>
    </row>
    <row r="710" spans="1:33" s="18" customFormat="1" ht="47.25" customHeight="1">
      <c r="A710" s="12" t="s">
        <v>154</v>
      </c>
      <c r="B710" s="13">
        <v>4153748000185</v>
      </c>
      <c r="C710" s="14" t="s">
        <v>1259</v>
      </c>
      <c r="D710" s="15" t="s">
        <v>13</v>
      </c>
      <c r="E710" s="16" t="s">
        <v>99</v>
      </c>
      <c r="F710" s="16" t="s">
        <v>1260</v>
      </c>
      <c r="G710" s="17">
        <v>1178264.3</v>
      </c>
      <c r="H710" s="17">
        <v>0</v>
      </c>
      <c r="I710" s="17">
        <v>1178264.3</v>
      </c>
      <c r="AG710" s="19"/>
    </row>
    <row r="711" spans="1:33" s="18" customFormat="1" ht="47.25" customHeight="1">
      <c r="A711" s="12" t="s">
        <v>593</v>
      </c>
      <c r="B711" s="13">
        <v>18853463287</v>
      </c>
      <c r="C711" s="14" t="s">
        <v>1261</v>
      </c>
      <c r="D711" s="15" t="s">
        <v>13</v>
      </c>
      <c r="E711" s="16" t="s">
        <v>99</v>
      </c>
      <c r="F711" s="16" t="s">
        <v>1262</v>
      </c>
      <c r="G711" s="17">
        <v>1563.16</v>
      </c>
      <c r="H711" s="17">
        <v>0</v>
      </c>
      <c r="I711" s="17">
        <v>1563.16</v>
      </c>
      <c r="AG711" s="19"/>
    </row>
    <row r="712" spans="1:33" s="18" customFormat="1" ht="47.25" customHeight="1">
      <c r="A712" s="12" t="s">
        <v>749</v>
      </c>
      <c r="B712" s="13">
        <v>52979199249</v>
      </c>
      <c r="C712" s="14" t="s">
        <v>1263</v>
      </c>
      <c r="D712" s="15" t="s">
        <v>13</v>
      </c>
      <c r="E712" s="16" t="s">
        <v>99</v>
      </c>
      <c r="F712" s="16" t="s">
        <v>1264</v>
      </c>
      <c r="G712" s="17">
        <v>2137.85</v>
      </c>
      <c r="H712" s="17">
        <v>0</v>
      </c>
      <c r="I712" s="17">
        <v>2137.85</v>
      </c>
      <c r="AG712" s="19"/>
    </row>
    <row r="713" spans="1:33" s="18" customFormat="1" ht="47.25" customHeight="1">
      <c r="A713" s="12" t="s">
        <v>1265</v>
      </c>
      <c r="B713" s="13">
        <v>22981020234</v>
      </c>
      <c r="C713" s="14" t="s">
        <v>1266</v>
      </c>
      <c r="D713" s="15" t="s">
        <v>13</v>
      </c>
      <c r="E713" s="16" t="s">
        <v>99</v>
      </c>
      <c r="F713" s="16" t="s">
        <v>1267</v>
      </c>
      <c r="G713" s="17">
        <v>1485</v>
      </c>
      <c r="H713" s="17">
        <v>0</v>
      </c>
      <c r="I713" s="17">
        <v>1485</v>
      </c>
      <c r="AG713" s="19"/>
    </row>
    <row r="714" spans="1:33" s="18" customFormat="1" ht="47.25" customHeight="1">
      <c r="A714" s="12" t="s">
        <v>1268</v>
      </c>
      <c r="B714" s="13">
        <v>4277546234</v>
      </c>
      <c r="C714" s="14" t="s">
        <v>1269</v>
      </c>
      <c r="D714" s="15" t="s">
        <v>13</v>
      </c>
      <c r="E714" s="16" t="s">
        <v>99</v>
      </c>
      <c r="F714" s="16" t="s">
        <v>1270</v>
      </c>
      <c r="G714" s="17">
        <v>781.58</v>
      </c>
      <c r="H714" s="17">
        <v>0</v>
      </c>
      <c r="I714" s="17">
        <v>781.58</v>
      </c>
      <c r="AG714" s="19"/>
    </row>
    <row r="715" spans="1:33" s="18" customFormat="1" ht="47.25" customHeight="1">
      <c r="A715" s="12" t="s">
        <v>1271</v>
      </c>
      <c r="B715" s="13">
        <v>23032014000192</v>
      </c>
      <c r="C715" s="14" t="s">
        <v>1272</v>
      </c>
      <c r="D715" s="15" t="s">
        <v>21</v>
      </c>
      <c r="E715" s="16" t="s">
        <v>22</v>
      </c>
      <c r="F715" s="16" t="s">
        <v>1273</v>
      </c>
      <c r="G715" s="17">
        <v>265966.04</v>
      </c>
      <c r="H715" s="17">
        <v>2540</v>
      </c>
      <c r="I715" s="17">
        <v>2540</v>
      </c>
      <c r="AG715" s="19"/>
    </row>
    <row r="716" spans="1:33" s="18" customFormat="1" ht="47.25" customHeight="1">
      <c r="A716" s="12" t="s">
        <v>1271</v>
      </c>
      <c r="B716" s="13">
        <v>23032014000192</v>
      </c>
      <c r="C716" s="14" t="s">
        <v>1274</v>
      </c>
      <c r="D716" s="15" t="s">
        <v>21</v>
      </c>
      <c r="E716" s="16" t="s">
        <v>22</v>
      </c>
      <c r="F716" s="16" t="s">
        <v>1275</v>
      </c>
      <c r="G716" s="17">
        <v>88550.25</v>
      </c>
      <c r="H716" s="17">
        <v>9739.39</v>
      </c>
      <c r="I716" s="17">
        <v>9739.39</v>
      </c>
      <c r="AG716" s="19"/>
    </row>
    <row r="717" spans="1:33" s="18" customFormat="1" ht="47.25" customHeight="1">
      <c r="A717" s="12" t="s">
        <v>1276</v>
      </c>
      <c r="B717" s="13">
        <v>4826467000146</v>
      </c>
      <c r="C717" s="14" t="s">
        <v>1277</v>
      </c>
      <c r="D717" s="15" t="s">
        <v>21</v>
      </c>
      <c r="E717" s="16" t="s">
        <v>14</v>
      </c>
      <c r="F717" s="16" t="s">
        <v>1278</v>
      </c>
      <c r="G717" s="17">
        <v>2000</v>
      </c>
      <c r="H717" s="17">
        <v>0</v>
      </c>
      <c r="I717" s="17">
        <v>0</v>
      </c>
      <c r="AG717" s="19"/>
    </row>
    <row r="718" spans="1:33" s="18" customFormat="1" ht="47.25" customHeight="1">
      <c r="A718" s="12" t="s">
        <v>790</v>
      </c>
      <c r="B718" s="13">
        <v>3023261000115</v>
      </c>
      <c r="C718" s="14" t="s">
        <v>1279</v>
      </c>
      <c r="D718" s="15" t="s">
        <v>21</v>
      </c>
      <c r="E718" s="16" t="s">
        <v>57</v>
      </c>
      <c r="F718" s="16" t="s">
        <v>1280</v>
      </c>
      <c r="G718" s="17">
        <v>292</v>
      </c>
      <c r="H718" s="17">
        <v>0</v>
      </c>
      <c r="I718" s="17">
        <v>0</v>
      </c>
      <c r="AG718" s="19"/>
    </row>
    <row r="719" spans="1:33" s="18" customFormat="1" ht="47.25" customHeight="1">
      <c r="A719" s="12" t="s">
        <v>1281</v>
      </c>
      <c r="B719" s="13">
        <v>8761345000170</v>
      </c>
      <c r="C719" s="14" t="s">
        <v>1282</v>
      </c>
      <c r="D719" s="15" t="s">
        <v>21</v>
      </c>
      <c r="E719" s="16" t="s">
        <v>14</v>
      </c>
      <c r="F719" s="16" t="s">
        <v>1283</v>
      </c>
      <c r="G719" s="17">
        <v>1959.65</v>
      </c>
      <c r="H719" s="17">
        <v>0</v>
      </c>
      <c r="I719" s="17">
        <v>1959.65</v>
      </c>
      <c r="AG719" s="19"/>
    </row>
    <row r="720" spans="1:33" s="18" customFormat="1" ht="47.25" customHeight="1">
      <c r="A720" s="12" t="s">
        <v>1284</v>
      </c>
      <c r="B720" s="13">
        <v>40628833253</v>
      </c>
      <c r="C720" s="14" t="s">
        <v>1285</v>
      </c>
      <c r="D720" s="15" t="s">
        <v>13</v>
      </c>
      <c r="E720" s="16" t="s">
        <v>99</v>
      </c>
      <c r="F720" s="16" t="s">
        <v>1286</v>
      </c>
      <c r="G720" s="17">
        <v>855.14</v>
      </c>
      <c r="H720" s="17">
        <v>0</v>
      </c>
      <c r="I720" s="17">
        <v>855.14</v>
      </c>
      <c r="AG720" s="19"/>
    </row>
    <row r="721" spans="1:33" s="18" customFormat="1" ht="47.25" customHeight="1">
      <c r="A721" s="12" t="s">
        <v>157</v>
      </c>
      <c r="B721" s="13">
        <v>71521755272</v>
      </c>
      <c r="C721" s="14" t="s">
        <v>1287</v>
      </c>
      <c r="D721" s="15" t="s">
        <v>13</v>
      </c>
      <c r="E721" s="16" t="s">
        <v>99</v>
      </c>
      <c r="F721" s="16" t="s">
        <v>1288</v>
      </c>
      <c r="G721" s="17">
        <v>1856.25</v>
      </c>
      <c r="H721" s="17">
        <v>0</v>
      </c>
      <c r="I721" s="17">
        <v>1856.25</v>
      </c>
      <c r="AG721" s="19"/>
    </row>
    <row r="722" spans="1:33" s="18" customFormat="1" ht="47.25" customHeight="1">
      <c r="A722" s="12" t="s">
        <v>328</v>
      </c>
      <c r="B722" s="13">
        <v>1742429000117</v>
      </c>
      <c r="C722" s="14" t="s">
        <v>1289</v>
      </c>
      <c r="D722" s="15" t="s">
        <v>21</v>
      </c>
      <c r="E722" s="16" t="s">
        <v>57</v>
      </c>
      <c r="F722" s="16" t="s">
        <v>1290</v>
      </c>
      <c r="G722" s="17">
        <v>6080</v>
      </c>
      <c r="H722" s="17">
        <v>0</v>
      </c>
      <c r="I722" s="17">
        <v>6080</v>
      </c>
      <c r="AG722" s="19"/>
    </row>
    <row r="723" spans="1:33" s="18" customFormat="1" ht="47.25" customHeight="1">
      <c r="A723" s="12" t="s">
        <v>187</v>
      </c>
      <c r="B723" s="13" t="s">
        <v>188</v>
      </c>
      <c r="C723" s="14" t="s">
        <v>260</v>
      </c>
      <c r="D723" s="15" t="s">
        <v>13</v>
      </c>
      <c r="E723" s="16" t="s">
        <v>99</v>
      </c>
      <c r="F723" s="16" t="s">
        <v>1291</v>
      </c>
      <c r="G723" s="17">
        <v>227.96</v>
      </c>
      <c r="H723" s="17">
        <v>0</v>
      </c>
      <c r="I723" s="17">
        <v>227.96</v>
      </c>
      <c r="AG723" s="19"/>
    </row>
    <row r="724" spans="1:33" s="18" customFormat="1" ht="47.25" customHeight="1">
      <c r="A724" s="12" t="s">
        <v>1292</v>
      </c>
      <c r="B724" s="13">
        <v>11347756000128</v>
      </c>
      <c r="C724" s="14" t="s">
        <v>1293</v>
      </c>
      <c r="D724" s="15" t="s">
        <v>21</v>
      </c>
      <c r="E724" s="16" t="s">
        <v>57</v>
      </c>
      <c r="F724" s="16" t="s">
        <v>1294</v>
      </c>
      <c r="G724" s="17">
        <v>14420</v>
      </c>
      <c r="H724" s="17">
        <v>0</v>
      </c>
      <c r="I724" s="17">
        <v>0</v>
      </c>
      <c r="AG724" s="19"/>
    </row>
    <row r="725" spans="1:33" s="18" customFormat="1" ht="47.25" customHeight="1">
      <c r="A725" s="12" t="s">
        <v>1073</v>
      </c>
      <c r="B725" s="13">
        <v>9353109000187</v>
      </c>
      <c r="C725" s="14" t="s">
        <v>1295</v>
      </c>
      <c r="D725" s="15" t="s">
        <v>21</v>
      </c>
      <c r="E725" s="16" t="s">
        <v>57</v>
      </c>
      <c r="F725" s="16" t="s">
        <v>1296</v>
      </c>
      <c r="G725" s="17">
        <v>183690</v>
      </c>
      <c r="H725" s="17">
        <v>183690</v>
      </c>
      <c r="I725" s="17">
        <v>183690</v>
      </c>
      <c r="AG725" s="19"/>
    </row>
    <row r="726" spans="1:33" s="18" customFormat="1" ht="47.25" customHeight="1">
      <c r="A726" s="12" t="s">
        <v>1093</v>
      </c>
      <c r="B726" s="13">
        <v>63646855000104</v>
      </c>
      <c r="C726" s="14" t="s">
        <v>1297</v>
      </c>
      <c r="D726" s="15" t="s">
        <v>21</v>
      </c>
      <c r="E726" s="16" t="s">
        <v>57</v>
      </c>
      <c r="F726" s="16" t="s">
        <v>1298</v>
      </c>
      <c r="G726" s="17">
        <v>1724.4</v>
      </c>
      <c r="H726" s="17">
        <v>1724.4</v>
      </c>
      <c r="I726" s="17">
        <v>1724.4</v>
      </c>
      <c r="AG726" s="19"/>
    </row>
    <row r="727" spans="1:33" s="18" customFormat="1" ht="47.25" customHeight="1">
      <c r="A727" s="12" t="s">
        <v>419</v>
      </c>
      <c r="B727" s="13">
        <v>7359872000190</v>
      </c>
      <c r="C727" s="14" t="s">
        <v>1297</v>
      </c>
      <c r="D727" s="15" t="s">
        <v>21</v>
      </c>
      <c r="E727" s="16" t="s">
        <v>57</v>
      </c>
      <c r="F727" s="16" t="s">
        <v>1299</v>
      </c>
      <c r="G727" s="17">
        <v>350</v>
      </c>
      <c r="H727" s="17">
        <v>0</v>
      </c>
      <c r="I727" s="17">
        <v>0</v>
      </c>
      <c r="AG727" s="19"/>
    </row>
    <row r="728" spans="1:33" s="18" customFormat="1" ht="47.25" customHeight="1">
      <c r="A728" s="12" t="s">
        <v>148</v>
      </c>
      <c r="B728" s="13">
        <v>5610079000196</v>
      </c>
      <c r="C728" s="14" t="s">
        <v>1300</v>
      </c>
      <c r="D728" s="15" t="s">
        <v>13</v>
      </c>
      <c r="E728" s="16" t="s">
        <v>99</v>
      </c>
      <c r="F728" s="16" t="s">
        <v>1301</v>
      </c>
      <c r="G728" s="17">
        <v>186.23</v>
      </c>
      <c r="H728" s="17">
        <v>0</v>
      </c>
      <c r="I728" s="17">
        <v>186.23</v>
      </c>
      <c r="AG728" s="19"/>
    </row>
    <row r="729" spans="1:33" s="18" customFormat="1" ht="47.25" customHeight="1">
      <c r="A729" s="12" t="s">
        <v>143</v>
      </c>
      <c r="B729" s="13">
        <v>4406195000125</v>
      </c>
      <c r="C729" s="14" t="s">
        <v>1302</v>
      </c>
      <c r="D729" s="15" t="s">
        <v>13</v>
      </c>
      <c r="E729" s="16" t="s">
        <v>99</v>
      </c>
      <c r="F729" s="16" t="s">
        <v>1303</v>
      </c>
      <c r="G729" s="17">
        <v>289.24</v>
      </c>
      <c r="H729" s="17">
        <v>0</v>
      </c>
      <c r="I729" s="17">
        <v>289.24</v>
      </c>
      <c r="AG729" s="19"/>
    </row>
    <row r="730" spans="1:33" s="18" customFormat="1" ht="47.25" customHeight="1">
      <c r="A730" s="12" t="s">
        <v>187</v>
      </c>
      <c r="B730" s="13" t="s">
        <v>188</v>
      </c>
      <c r="C730" s="14" t="s">
        <v>219</v>
      </c>
      <c r="D730" s="15" t="s">
        <v>13</v>
      </c>
      <c r="E730" s="16" t="s">
        <v>99</v>
      </c>
      <c r="F730" s="16" t="s">
        <v>1304</v>
      </c>
      <c r="G730" s="17">
        <v>4771282.87</v>
      </c>
      <c r="H730" s="17">
        <v>0</v>
      </c>
      <c r="I730" s="17">
        <v>3786380.49</v>
      </c>
      <c r="AG730" s="19"/>
    </row>
    <row r="731" spans="1:33" s="18" customFormat="1" ht="47.25" customHeight="1">
      <c r="A731" s="12" t="s">
        <v>187</v>
      </c>
      <c r="B731" s="13" t="s">
        <v>188</v>
      </c>
      <c r="C731" s="14" t="s">
        <v>219</v>
      </c>
      <c r="D731" s="15" t="s">
        <v>13</v>
      </c>
      <c r="E731" s="16" t="s">
        <v>99</v>
      </c>
      <c r="F731" s="16" t="s">
        <v>1305</v>
      </c>
      <c r="G731" s="17">
        <v>3797725.33</v>
      </c>
      <c r="H731" s="17">
        <v>0</v>
      </c>
      <c r="I731" s="17">
        <v>3797725.33</v>
      </c>
      <c r="AG731" s="19"/>
    </row>
    <row r="732" spans="1:33" s="18" customFormat="1" ht="47.25" customHeight="1">
      <c r="A732" s="12" t="s">
        <v>187</v>
      </c>
      <c r="B732" s="13" t="s">
        <v>188</v>
      </c>
      <c r="C732" s="14" t="s">
        <v>219</v>
      </c>
      <c r="D732" s="15" t="s">
        <v>13</v>
      </c>
      <c r="E732" s="16" t="s">
        <v>99</v>
      </c>
      <c r="F732" s="16" t="s">
        <v>1306</v>
      </c>
      <c r="G732" s="17">
        <v>2464040.5</v>
      </c>
      <c r="H732" s="17">
        <v>0</v>
      </c>
      <c r="I732" s="17">
        <v>2464040.5</v>
      </c>
      <c r="AG732" s="19"/>
    </row>
    <row r="733" spans="1:33" s="18" customFormat="1" ht="47.25" customHeight="1">
      <c r="A733" s="12" t="s">
        <v>187</v>
      </c>
      <c r="B733" s="13" t="s">
        <v>188</v>
      </c>
      <c r="C733" s="14" t="s">
        <v>219</v>
      </c>
      <c r="D733" s="15" t="s">
        <v>13</v>
      </c>
      <c r="E733" s="16" t="s">
        <v>99</v>
      </c>
      <c r="F733" s="16" t="s">
        <v>1307</v>
      </c>
      <c r="G733" s="17">
        <v>969439.3</v>
      </c>
      <c r="H733" s="17">
        <v>0</v>
      </c>
      <c r="I733" s="17">
        <v>969439.3</v>
      </c>
      <c r="AG733" s="19"/>
    </row>
    <row r="734" spans="1:33" s="18" customFormat="1" ht="47.25" customHeight="1">
      <c r="A734" s="12" t="s">
        <v>187</v>
      </c>
      <c r="B734" s="13" t="s">
        <v>188</v>
      </c>
      <c r="C734" s="14" t="s">
        <v>219</v>
      </c>
      <c r="D734" s="15" t="s">
        <v>13</v>
      </c>
      <c r="E734" s="16" t="s">
        <v>99</v>
      </c>
      <c r="F734" s="16" t="s">
        <v>1308</v>
      </c>
      <c r="G734" s="17">
        <v>836774.72</v>
      </c>
      <c r="H734" s="17">
        <v>0</v>
      </c>
      <c r="I734" s="17">
        <v>836774.72</v>
      </c>
      <c r="AG734" s="19"/>
    </row>
    <row r="735" spans="1:33" s="18" customFormat="1" ht="47.25" customHeight="1">
      <c r="A735" s="12" t="s">
        <v>187</v>
      </c>
      <c r="B735" s="13" t="s">
        <v>188</v>
      </c>
      <c r="C735" s="14" t="s">
        <v>219</v>
      </c>
      <c r="D735" s="15" t="s">
        <v>13</v>
      </c>
      <c r="E735" s="16" t="s">
        <v>99</v>
      </c>
      <c r="F735" s="16" t="s">
        <v>1309</v>
      </c>
      <c r="G735" s="17">
        <v>359198.04</v>
      </c>
      <c r="H735" s="17">
        <v>0</v>
      </c>
      <c r="I735" s="17">
        <v>359198.04</v>
      </c>
      <c r="AG735" s="19"/>
    </row>
    <row r="736" spans="1:33" s="18" customFormat="1" ht="47.25" customHeight="1">
      <c r="A736" s="12" t="s">
        <v>187</v>
      </c>
      <c r="B736" s="13" t="s">
        <v>188</v>
      </c>
      <c r="C736" s="14" t="s">
        <v>219</v>
      </c>
      <c r="D736" s="15" t="s">
        <v>13</v>
      </c>
      <c r="E736" s="16" t="s">
        <v>99</v>
      </c>
      <c r="F736" s="16" t="s">
        <v>1310</v>
      </c>
      <c r="G736" s="17">
        <v>168306.32</v>
      </c>
      <c r="H736" s="17">
        <v>0</v>
      </c>
      <c r="I736" s="17">
        <v>168306.32</v>
      </c>
      <c r="AG736" s="19"/>
    </row>
    <row r="737" spans="1:33" s="18" customFormat="1" ht="47.25" customHeight="1">
      <c r="A737" s="12" t="s">
        <v>187</v>
      </c>
      <c r="B737" s="13" t="s">
        <v>188</v>
      </c>
      <c r="C737" s="14" t="s">
        <v>219</v>
      </c>
      <c r="D737" s="15" t="s">
        <v>13</v>
      </c>
      <c r="E737" s="16" t="s">
        <v>99</v>
      </c>
      <c r="F737" s="16" t="s">
        <v>1311</v>
      </c>
      <c r="G737" s="17">
        <v>89843.99</v>
      </c>
      <c r="H737" s="17">
        <v>0</v>
      </c>
      <c r="I737" s="17">
        <v>89843.99</v>
      </c>
      <c r="AG737" s="19"/>
    </row>
    <row r="738" spans="1:33" s="18" customFormat="1" ht="47.25" customHeight="1">
      <c r="A738" s="12" t="s">
        <v>187</v>
      </c>
      <c r="B738" s="13" t="s">
        <v>188</v>
      </c>
      <c r="C738" s="14" t="s">
        <v>219</v>
      </c>
      <c r="D738" s="15" t="s">
        <v>13</v>
      </c>
      <c r="E738" s="16" t="s">
        <v>99</v>
      </c>
      <c r="F738" s="16" t="s">
        <v>1312</v>
      </c>
      <c r="G738" s="17">
        <v>79336.26</v>
      </c>
      <c r="H738" s="17">
        <v>0</v>
      </c>
      <c r="I738" s="17">
        <v>79336.26</v>
      </c>
      <c r="AG738" s="19"/>
    </row>
    <row r="739" spans="1:33" s="18" customFormat="1" ht="47.25" customHeight="1">
      <c r="A739" s="12" t="s">
        <v>187</v>
      </c>
      <c r="B739" s="13" t="s">
        <v>188</v>
      </c>
      <c r="C739" s="14" t="s">
        <v>219</v>
      </c>
      <c r="D739" s="15" t="s">
        <v>13</v>
      </c>
      <c r="E739" s="16" t="s">
        <v>99</v>
      </c>
      <c r="F739" s="16" t="s">
        <v>1313</v>
      </c>
      <c r="G739" s="17">
        <v>29454.33</v>
      </c>
      <c r="H739" s="17">
        <v>0</v>
      </c>
      <c r="I739" s="17">
        <v>29454.33</v>
      </c>
      <c r="AG739" s="19"/>
    </row>
    <row r="740" spans="1:33" s="18" customFormat="1" ht="47.25" customHeight="1">
      <c r="A740" s="12" t="s">
        <v>187</v>
      </c>
      <c r="B740" s="13" t="s">
        <v>188</v>
      </c>
      <c r="C740" s="14" t="s">
        <v>219</v>
      </c>
      <c r="D740" s="15" t="s">
        <v>13</v>
      </c>
      <c r="E740" s="16" t="s">
        <v>99</v>
      </c>
      <c r="F740" s="16" t="s">
        <v>1314</v>
      </c>
      <c r="G740" s="17">
        <v>16616.53</v>
      </c>
      <c r="H740" s="17">
        <v>0</v>
      </c>
      <c r="I740" s="17">
        <v>16616.53</v>
      </c>
      <c r="AG740" s="19"/>
    </row>
    <row r="741" spans="1:33" s="18" customFormat="1" ht="47.25" customHeight="1">
      <c r="A741" s="12" t="s">
        <v>187</v>
      </c>
      <c r="B741" s="13" t="s">
        <v>188</v>
      </c>
      <c r="C741" s="14" t="s">
        <v>219</v>
      </c>
      <c r="D741" s="15" t="s">
        <v>13</v>
      </c>
      <c r="E741" s="16" t="s">
        <v>99</v>
      </c>
      <c r="F741" s="16" t="s">
        <v>1315</v>
      </c>
      <c r="G741" s="17">
        <v>9456.630000000001</v>
      </c>
      <c r="H741" s="17">
        <v>0</v>
      </c>
      <c r="I741" s="17">
        <v>9456.630000000001</v>
      </c>
      <c r="AG741" s="19"/>
    </row>
    <row r="742" spans="1:33" s="18" customFormat="1" ht="47.25" customHeight="1">
      <c r="A742" s="12" t="s">
        <v>187</v>
      </c>
      <c r="B742" s="13" t="s">
        <v>188</v>
      </c>
      <c r="C742" s="14" t="s">
        <v>219</v>
      </c>
      <c r="D742" s="15" t="s">
        <v>13</v>
      </c>
      <c r="E742" s="16" t="s">
        <v>99</v>
      </c>
      <c r="F742" s="16" t="s">
        <v>1316</v>
      </c>
      <c r="G742" s="17">
        <v>2200</v>
      </c>
      <c r="H742" s="17">
        <v>0</v>
      </c>
      <c r="I742" s="17">
        <v>2200</v>
      </c>
      <c r="AG742" s="19"/>
    </row>
    <row r="743" spans="1:33" s="18" customFormat="1" ht="47.25" customHeight="1">
      <c r="A743" s="12" t="s">
        <v>187</v>
      </c>
      <c r="B743" s="13" t="s">
        <v>188</v>
      </c>
      <c r="C743" s="14" t="s">
        <v>219</v>
      </c>
      <c r="D743" s="15" t="s">
        <v>13</v>
      </c>
      <c r="E743" s="16" t="s">
        <v>99</v>
      </c>
      <c r="F743" s="16" t="s">
        <v>1317</v>
      </c>
      <c r="G743" s="17">
        <v>1143.16</v>
      </c>
      <c r="H743" s="17">
        <v>0</v>
      </c>
      <c r="I743" s="17">
        <v>1143.16</v>
      </c>
      <c r="AG743" s="19"/>
    </row>
    <row r="744" spans="1:33" s="18" customFormat="1" ht="47.25" customHeight="1">
      <c r="A744" s="12" t="s">
        <v>137</v>
      </c>
      <c r="B744" s="13">
        <v>29979036001031</v>
      </c>
      <c r="C744" s="14" t="s">
        <v>1318</v>
      </c>
      <c r="D744" s="15" t="s">
        <v>13</v>
      </c>
      <c r="E744" s="16" t="s">
        <v>99</v>
      </c>
      <c r="F744" s="16" t="s">
        <v>1319</v>
      </c>
      <c r="G744" s="17">
        <v>97956.31</v>
      </c>
      <c r="H744" s="17">
        <v>0</v>
      </c>
      <c r="I744" s="17">
        <v>97956.31</v>
      </c>
      <c r="AG744" s="19"/>
    </row>
    <row r="745" spans="1:33" s="18" customFormat="1" ht="47.25" customHeight="1">
      <c r="A745" s="12" t="s">
        <v>187</v>
      </c>
      <c r="B745" s="13" t="s">
        <v>188</v>
      </c>
      <c r="C745" s="14" t="s">
        <v>548</v>
      </c>
      <c r="D745" s="15" t="s">
        <v>13</v>
      </c>
      <c r="E745" s="16" t="s">
        <v>99</v>
      </c>
      <c r="F745" s="16" t="s">
        <v>1320</v>
      </c>
      <c r="G745" s="17">
        <v>2020750.53</v>
      </c>
      <c r="H745" s="17">
        <v>0</v>
      </c>
      <c r="I745" s="17">
        <v>1859869.46</v>
      </c>
      <c r="AG745" s="19"/>
    </row>
    <row r="746" spans="1:33" s="18" customFormat="1" ht="47.25" customHeight="1">
      <c r="A746" s="12" t="s">
        <v>187</v>
      </c>
      <c r="B746" s="13" t="s">
        <v>188</v>
      </c>
      <c r="C746" s="14" t="s">
        <v>548</v>
      </c>
      <c r="D746" s="15" t="s">
        <v>13</v>
      </c>
      <c r="E746" s="16" t="s">
        <v>99</v>
      </c>
      <c r="F746" s="16" t="s">
        <v>1321</v>
      </c>
      <c r="G746" s="17">
        <v>132281.12</v>
      </c>
      <c r="H746" s="17">
        <v>0</v>
      </c>
      <c r="I746" s="17">
        <v>132281.12</v>
      </c>
      <c r="AG746" s="19"/>
    </row>
    <row r="747" spans="1:33" s="18" customFormat="1" ht="47.25" customHeight="1">
      <c r="A747" s="12" t="s">
        <v>187</v>
      </c>
      <c r="B747" s="13" t="s">
        <v>188</v>
      </c>
      <c r="C747" s="14" t="s">
        <v>548</v>
      </c>
      <c r="D747" s="15" t="s">
        <v>13</v>
      </c>
      <c r="E747" s="16" t="s">
        <v>99</v>
      </c>
      <c r="F747" s="16" t="s">
        <v>1322</v>
      </c>
      <c r="G747" s="17">
        <v>28947.55</v>
      </c>
      <c r="H747" s="17">
        <v>0</v>
      </c>
      <c r="I747" s="17">
        <v>28947.55</v>
      </c>
      <c r="AG747" s="19"/>
    </row>
    <row r="748" spans="1:33" s="18" customFormat="1" ht="47.25" customHeight="1">
      <c r="A748" s="12" t="s">
        <v>187</v>
      </c>
      <c r="B748" s="13" t="s">
        <v>188</v>
      </c>
      <c r="C748" s="14" t="s">
        <v>548</v>
      </c>
      <c r="D748" s="15" t="s">
        <v>13</v>
      </c>
      <c r="E748" s="16" t="s">
        <v>99</v>
      </c>
      <c r="F748" s="16" t="s">
        <v>1323</v>
      </c>
      <c r="G748" s="17">
        <v>16899.32</v>
      </c>
      <c r="H748" s="17">
        <v>0</v>
      </c>
      <c r="I748" s="17">
        <v>16899.32</v>
      </c>
      <c r="AG748" s="19"/>
    </row>
    <row r="749" spans="1:33" s="18" customFormat="1" ht="47.25" customHeight="1">
      <c r="A749" s="12" t="s">
        <v>1324</v>
      </c>
      <c r="B749" s="13">
        <v>14141553000179</v>
      </c>
      <c r="C749" s="14" t="s">
        <v>1325</v>
      </c>
      <c r="D749" s="15" t="s">
        <v>21</v>
      </c>
      <c r="E749" s="16" t="s">
        <v>57</v>
      </c>
      <c r="F749" s="16" t="s">
        <v>1326</v>
      </c>
      <c r="G749" s="17">
        <v>1320</v>
      </c>
      <c r="H749" s="17">
        <v>0</v>
      </c>
      <c r="I749" s="17">
        <v>1320</v>
      </c>
      <c r="AG749" s="19"/>
    </row>
    <row r="750" spans="1:33" s="18" customFormat="1" ht="47.25" customHeight="1">
      <c r="A750" s="12" t="s">
        <v>187</v>
      </c>
      <c r="B750" s="13" t="s">
        <v>188</v>
      </c>
      <c r="C750" s="14" t="s">
        <v>1327</v>
      </c>
      <c r="D750" s="15" t="s">
        <v>13</v>
      </c>
      <c r="E750" s="16" t="s">
        <v>99</v>
      </c>
      <c r="F750" s="16" t="s">
        <v>1328</v>
      </c>
      <c r="G750" s="17">
        <v>751791.84</v>
      </c>
      <c r="H750" s="17">
        <v>0</v>
      </c>
      <c r="I750" s="17">
        <v>751791.84</v>
      </c>
      <c r="AG750" s="19"/>
    </row>
    <row r="751" spans="1:33" s="18" customFormat="1" ht="47.25" customHeight="1">
      <c r="A751" s="12" t="s">
        <v>187</v>
      </c>
      <c r="B751" s="13" t="s">
        <v>188</v>
      </c>
      <c r="C751" s="14" t="s">
        <v>395</v>
      </c>
      <c r="D751" s="15" t="s">
        <v>13</v>
      </c>
      <c r="E751" s="16" t="s">
        <v>99</v>
      </c>
      <c r="F751" s="16" t="s">
        <v>1329</v>
      </c>
      <c r="G751" s="17">
        <v>442331.96</v>
      </c>
      <c r="H751" s="17">
        <v>0</v>
      </c>
      <c r="I751" s="17">
        <v>442331.96</v>
      </c>
      <c r="AG751" s="19"/>
    </row>
    <row r="752" spans="1:33" s="18" customFormat="1" ht="47.25" customHeight="1">
      <c r="A752" s="12" t="s">
        <v>187</v>
      </c>
      <c r="B752" s="13" t="s">
        <v>188</v>
      </c>
      <c r="C752" s="14" t="s">
        <v>395</v>
      </c>
      <c r="D752" s="15" t="s">
        <v>13</v>
      </c>
      <c r="E752" s="16" t="s">
        <v>99</v>
      </c>
      <c r="F752" s="16" t="s">
        <v>1330</v>
      </c>
      <c r="G752" s="17">
        <v>80876.38</v>
      </c>
      <c r="H752" s="17">
        <v>0</v>
      </c>
      <c r="I752" s="17">
        <v>80876.38</v>
      </c>
      <c r="AG752" s="19"/>
    </row>
    <row r="753" spans="1:33" s="18" customFormat="1" ht="47.25" customHeight="1">
      <c r="A753" s="12" t="s">
        <v>1331</v>
      </c>
      <c r="B753" s="13">
        <v>3354585803</v>
      </c>
      <c r="C753" s="14" t="s">
        <v>1332</v>
      </c>
      <c r="D753" s="15" t="s">
        <v>13</v>
      </c>
      <c r="E753" s="16" t="s">
        <v>99</v>
      </c>
      <c r="F753" s="16" t="s">
        <v>1333</v>
      </c>
      <c r="G753" s="17">
        <v>987.26</v>
      </c>
      <c r="H753" s="17">
        <v>0</v>
      </c>
      <c r="I753" s="17">
        <v>987.26</v>
      </c>
      <c r="AG753" s="19"/>
    </row>
    <row r="754" spans="1:33" s="18" customFormat="1" ht="47.25" customHeight="1">
      <c r="A754" s="12" t="s">
        <v>173</v>
      </c>
      <c r="B754" s="13">
        <v>57144567268</v>
      </c>
      <c r="C754" s="14" t="s">
        <v>1334</v>
      </c>
      <c r="D754" s="15" t="s">
        <v>13</v>
      </c>
      <c r="E754" s="16" t="s">
        <v>99</v>
      </c>
      <c r="F754" s="16" t="s">
        <v>1335</v>
      </c>
      <c r="G754" s="17">
        <v>3420.56</v>
      </c>
      <c r="H754" s="17">
        <v>0</v>
      </c>
      <c r="I754" s="17">
        <v>3420.56</v>
      </c>
      <c r="AG754" s="19"/>
    </row>
    <row r="755" spans="1:33" s="18" customFormat="1" ht="47.25" customHeight="1">
      <c r="A755" s="12" t="s">
        <v>215</v>
      </c>
      <c r="B755" s="13">
        <v>63813874249</v>
      </c>
      <c r="C755" s="14" t="s">
        <v>1336</v>
      </c>
      <c r="D755" s="15" t="s">
        <v>13</v>
      </c>
      <c r="E755" s="16" t="s">
        <v>99</v>
      </c>
      <c r="F755" s="16" t="s">
        <v>1337</v>
      </c>
      <c r="G755" s="17">
        <v>3420.56</v>
      </c>
      <c r="H755" s="17">
        <v>0</v>
      </c>
      <c r="I755" s="17">
        <v>3420.56</v>
      </c>
      <c r="AG755" s="19"/>
    </row>
    <row r="756" spans="1:33" s="18" customFormat="1" ht="47.25" customHeight="1">
      <c r="A756" s="12" t="s">
        <v>173</v>
      </c>
      <c r="B756" s="13">
        <v>57144567268</v>
      </c>
      <c r="C756" s="14" t="s">
        <v>1338</v>
      </c>
      <c r="D756" s="15" t="s">
        <v>13</v>
      </c>
      <c r="E756" s="16" t="s">
        <v>99</v>
      </c>
      <c r="F756" s="16" t="s">
        <v>1339</v>
      </c>
      <c r="G756" s="17">
        <v>2565.42</v>
      </c>
      <c r="H756" s="17">
        <v>0</v>
      </c>
      <c r="I756" s="17">
        <v>2565.42</v>
      </c>
      <c r="AG756" s="19"/>
    </row>
    <row r="757" spans="1:33" s="18" customFormat="1" ht="47.25" customHeight="1">
      <c r="A757" s="12" t="s">
        <v>593</v>
      </c>
      <c r="B757" s="13">
        <v>18853463287</v>
      </c>
      <c r="C757" s="14" t="s">
        <v>1340</v>
      </c>
      <c r="D757" s="15" t="s">
        <v>13</v>
      </c>
      <c r="E757" s="16" t="s">
        <v>99</v>
      </c>
      <c r="F757" s="16" t="s">
        <v>1341</v>
      </c>
      <c r="G757" s="17">
        <v>390.79</v>
      </c>
      <c r="H757" s="17">
        <v>0</v>
      </c>
      <c r="I757" s="17">
        <v>390.79</v>
      </c>
      <c r="AG757" s="19"/>
    </row>
    <row r="758" spans="1:33" s="18" customFormat="1" ht="47.25" customHeight="1">
      <c r="A758" s="12" t="s">
        <v>1342</v>
      </c>
      <c r="B758" s="13">
        <v>38251108268</v>
      </c>
      <c r="C758" s="14" t="s">
        <v>1343</v>
      </c>
      <c r="D758" s="15" t="s">
        <v>13</v>
      </c>
      <c r="E758" s="16" t="s">
        <v>99</v>
      </c>
      <c r="F758" s="16" t="s">
        <v>1344</v>
      </c>
      <c r="G758" s="17">
        <v>987.26</v>
      </c>
      <c r="H758" s="17">
        <v>0</v>
      </c>
      <c r="I758" s="17">
        <v>987.26</v>
      </c>
      <c r="AG758" s="19"/>
    </row>
    <row r="759" spans="1:33" s="18" customFormat="1" ht="47.25" customHeight="1">
      <c r="A759" s="12" t="s">
        <v>1345</v>
      </c>
      <c r="B759" s="13">
        <v>4365326000173</v>
      </c>
      <c r="C759" s="14" t="s">
        <v>1346</v>
      </c>
      <c r="D759" s="15" t="s">
        <v>13</v>
      </c>
      <c r="E759" s="16" t="s">
        <v>99</v>
      </c>
      <c r="F759" s="16" t="s">
        <v>1347</v>
      </c>
      <c r="G759" s="17">
        <v>573.04</v>
      </c>
      <c r="H759" s="17">
        <v>0</v>
      </c>
      <c r="I759" s="17">
        <v>573.04</v>
      </c>
      <c r="AG759" s="19"/>
    </row>
    <row r="760" spans="1:33" s="18" customFormat="1" ht="47.25" customHeight="1">
      <c r="A760" s="12" t="s">
        <v>187</v>
      </c>
      <c r="B760" s="13" t="s">
        <v>188</v>
      </c>
      <c r="C760" s="14" t="s">
        <v>219</v>
      </c>
      <c r="D760" s="15" t="s">
        <v>13</v>
      </c>
      <c r="E760" s="16" t="s">
        <v>99</v>
      </c>
      <c r="F760" s="16" t="s">
        <v>1348</v>
      </c>
      <c r="G760" s="17">
        <v>24289.73</v>
      </c>
      <c r="H760" s="17">
        <v>0</v>
      </c>
      <c r="I760" s="17">
        <v>8417.880000000001</v>
      </c>
      <c r="AG760" s="19"/>
    </row>
    <row r="761" spans="1:33" s="18" customFormat="1" ht="47.25" customHeight="1">
      <c r="A761" s="12" t="s">
        <v>187</v>
      </c>
      <c r="B761" s="13" t="s">
        <v>188</v>
      </c>
      <c r="C761" s="14" t="s">
        <v>219</v>
      </c>
      <c r="D761" s="15" t="s">
        <v>13</v>
      </c>
      <c r="E761" s="16" t="s">
        <v>99</v>
      </c>
      <c r="F761" s="16" t="s">
        <v>1349</v>
      </c>
      <c r="G761" s="17">
        <v>769.25</v>
      </c>
      <c r="H761" s="17">
        <v>0</v>
      </c>
      <c r="I761" s="17">
        <v>769.25</v>
      </c>
      <c r="AG761" s="19"/>
    </row>
    <row r="762" spans="1:33" s="18" customFormat="1" ht="47.25" customHeight="1">
      <c r="A762" s="12" t="s">
        <v>187</v>
      </c>
      <c r="B762" s="13" t="s">
        <v>188</v>
      </c>
      <c r="C762" s="14" t="s">
        <v>219</v>
      </c>
      <c r="D762" s="15" t="s">
        <v>13</v>
      </c>
      <c r="E762" s="16" t="s">
        <v>99</v>
      </c>
      <c r="F762" s="16" t="s">
        <v>1350</v>
      </c>
      <c r="G762" s="17">
        <v>1172.24</v>
      </c>
      <c r="H762" s="17">
        <v>0</v>
      </c>
      <c r="I762" s="17">
        <v>1172.24</v>
      </c>
      <c r="AG762" s="19"/>
    </row>
    <row r="763" spans="1:33" s="18" customFormat="1" ht="47.25" customHeight="1">
      <c r="A763" s="12" t="s">
        <v>187</v>
      </c>
      <c r="B763" s="13" t="s">
        <v>188</v>
      </c>
      <c r="C763" s="14" t="s">
        <v>219</v>
      </c>
      <c r="D763" s="15" t="s">
        <v>13</v>
      </c>
      <c r="E763" s="16" t="s">
        <v>99</v>
      </c>
      <c r="F763" s="16" t="s">
        <v>1351</v>
      </c>
      <c r="G763" s="17">
        <v>548545.36</v>
      </c>
      <c r="H763" s="17">
        <v>0</v>
      </c>
      <c r="I763" s="17">
        <v>548545.36</v>
      </c>
      <c r="AG763" s="19"/>
    </row>
    <row r="764" spans="1:33" s="18" customFormat="1" ht="47.25" customHeight="1">
      <c r="A764" s="12" t="s">
        <v>187</v>
      </c>
      <c r="B764" s="13" t="s">
        <v>188</v>
      </c>
      <c r="C764" s="14" t="s">
        <v>219</v>
      </c>
      <c r="D764" s="15" t="s">
        <v>13</v>
      </c>
      <c r="E764" s="16" t="s">
        <v>99</v>
      </c>
      <c r="F764" s="16" t="s">
        <v>1352</v>
      </c>
      <c r="G764" s="17">
        <v>543501.13</v>
      </c>
      <c r="H764" s="17">
        <v>0</v>
      </c>
      <c r="I764" s="17">
        <v>543501.13</v>
      </c>
      <c r="AG764" s="19"/>
    </row>
    <row r="765" spans="1:33" s="18" customFormat="1" ht="47.25" customHeight="1">
      <c r="A765" s="12" t="s">
        <v>187</v>
      </c>
      <c r="B765" s="13" t="s">
        <v>188</v>
      </c>
      <c r="C765" s="14" t="s">
        <v>219</v>
      </c>
      <c r="D765" s="15" t="s">
        <v>13</v>
      </c>
      <c r="E765" s="16" t="s">
        <v>99</v>
      </c>
      <c r="F765" s="16" t="s">
        <v>1353</v>
      </c>
      <c r="G765" s="17">
        <v>1419.63</v>
      </c>
      <c r="H765" s="17">
        <v>0</v>
      </c>
      <c r="I765" s="17">
        <v>1419.63</v>
      </c>
      <c r="AG765" s="19"/>
    </row>
    <row r="766" spans="1:33" s="18" customFormat="1" ht="47.25" customHeight="1">
      <c r="A766" s="12" t="s">
        <v>187</v>
      </c>
      <c r="B766" s="13" t="s">
        <v>188</v>
      </c>
      <c r="C766" s="14" t="s">
        <v>395</v>
      </c>
      <c r="D766" s="15" t="s">
        <v>13</v>
      </c>
      <c r="E766" s="16" t="s">
        <v>99</v>
      </c>
      <c r="F766" s="16" t="s">
        <v>1354</v>
      </c>
      <c r="G766" s="17">
        <v>7831.4</v>
      </c>
      <c r="H766" s="17">
        <v>0</v>
      </c>
      <c r="I766" s="17">
        <v>7831.4</v>
      </c>
      <c r="AG766" s="19"/>
    </row>
    <row r="767" spans="1:33" s="18" customFormat="1" ht="47.25" customHeight="1">
      <c r="A767" s="12" t="s">
        <v>187</v>
      </c>
      <c r="B767" s="13" t="s">
        <v>188</v>
      </c>
      <c r="C767" s="14" t="s">
        <v>219</v>
      </c>
      <c r="D767" s="15" t="s">
        <v>13</v>
      </c>
      <c r="E767" s="16" t="s">
        <v>99</v>
      </c>
      <c r="F767" s="16" t="s">
        <v>1355</v>
      </c>
      <c r="G767" s="17">
        <v>18333.44</v>
      </c>
      <c r="H767" s="17">
        <v>0</v>
      </c>
      <c r="I767" s="17">
        <v>18333.44</v>
      </c>
      <c r="AG767" s="19"/>
    </row>
    <row r="768" spans="1:33" s="18" customFormat="1" ht="47.25" customHeight="1">
      <c r="A768" s="12" t="s">
        <v>187</v>
      </c>
      <c r="B768" s="13" t="s">
        <v>188</v>
      </c>
      <c r="C768" s="14" t="s">
        <v>1356</v>
      </c>
      <c r="D768" s="15" t="s">
        <v>13</v>
      </c>
      <c r="E768" s="16" t="s">
        <v>99</v>
      </c>
      <c r="F768" s="16" t="s">
        <v>1357</v>
      </c>
      <c r="G768" s="17">
        <v>4365112.82</v>
      </c>
      <c r="H768" s="17">
        <v>0</v>
      </c>
      <c r="I768" s="17">
        <v>4365112.82</v>
      </c>
      <c r="AG768" s="19"/>
    </row>
    <row r="769" spans="1:33" s="18" customFormat="1" ht="47.25" customHeight="1">
      <c r="A769" s="12" t="s">
        <v>187</v>
      </c>
      <c r="B769" s="13" t="s">
        <v>188</v>
      </c>
      <c r="C769" s="14" t="s">
        <v>548</v>
      </c>
      <c r="D769" s="15" t="s">
        <v>13</v>
      </c>
      <c r="E769" s="16" t="s">
        <v>99</v>
      </c>
      <c r="F769" s="16" t="s">
        <v>1358</v>
      </c>
      <c r="G769" s="17">
        <v>28947.55</v>
      </c>
      <c r="H769" s="17">
        <v>0</v>
      </c>
      <c r="I769" s="17">
        <v>28947.55</v>
      </c>
      <c r="AG769" s="19"/>
    </row>
    <row r="770" spans="1:33" s="18" customFormat="1" ht="47.25" customHeight="1">
      <c r="A770" s="12" t="s">
        <v>187</v>
      </c>
      <c r="B770" s="13" t="s">
        <v>188</v>
      </c>
      <c r="C770" s="14" t="s">
        <v>1359</v>
      </c>
      <c r="D770" s="15" t="s">
        <v>13</v>
      </c>
      <c r="E770" s="16" t="s">
        <v>99</v>
      </c>
      <c r="F770" s="16" t="s">
        <v>1360</v>
      </c>
      <c r="G770" s="17">
        <v>2560000</v>
      </c>
      <c r="H770" s="17">
        <v>0</v>
      </c>
      <c r="I770" s="17">
        <v>2560000</v>
      </c>
      <c r="AG770" s="19"/>
    </row>
    <row r="771" spans="1:33" s="18" customFormat="1" ht="47.25" customHeight="1">
      <c r="A771" s="12" t="s">
        <v>187</v>
      </c>
      <c r="B771" s="13" t="s">
        <v>188</v>
      </c>
      <c r="C771" s="14" t="s">
        <v>395</v>
      </c>
      <c r="D771" s="15" t="s">
        <v>13</v>
      </c>
      <c r="E771" s="16" t="s">
        <v>99</v>
      </c>
      <c r="F771" s="16" t="s">
        <v>1361</v>
      </c>
      <c r="G771" s="17">
        <v>10123.75</v>
      </c>
      <c r="H771" s="17">
        <v>0</v>
      </c>
      <c r="I771" s="17">
        <v>10123.75</v>
      </c>
      <c r="AG771" s="19"/>
    </row>
    <row r="772" spans="1:33" s="18" customFormat="1" ht="47.25" customHeight="1">
      <c r="A772" s="12" t="s">
        <v>187</v>
      </c>
      <c r="B772" s="13" t="s">
        <v>188</v>
      </c>
      <c r="C772" s="14" t="s">
        <v>260</v>
      </c>
      <c r="D772" s="15" t="s">
        <v>13</v>
      </c>
      <c r="E772" s="16" t="s">
        <v>99</v>
      </c>
      <c r="F772" s="16" t="s">
        <v>1362</v>
      </c>
      <c r="G772" s="17">
        <v>750000</v>
      </c>
      <c r="H772" s="17">
        <v>0</v>
      </c>
      <c r="I772" s="17">
        <v>670305.59</v>
      </c>
      <c r="AG772" s="19"/>
    </row>
    <row r="773" spans="1:33" s="18" customFormat="1" ht="47.25" customHeight="1">
      <c r="A773" s="12" t="s">
        <v>187</v>
      </c>
      <c r="B773" s="13" t="s">
        <v>188</v>
      </c>
      <c r="C773" s="14" t="s">
        <v>260</v>
      </c>
      <c r="D773" s="15" t="s">
        <v>13</v>
      </c>
      <c r="E773" s="16" t="s">
        <v>99</v>
      </c>
      <c r="F773" s="16" t="s">
        <v>1363</v>
      </c>
      <c r="G773" s="17">
        <v>2812.11</v>
      </c>
      <c r="H773" s="17">
        <v>0</v>
      </c>
      <c r="I773" s="17">
        <v>2337.23</v>
      </c>
      <c r="AG773" s="19"/>
    </row>
    <row r="774" spans="1:33" s="18" customFormat="1" ht="47.25" customHeight="1">
      <c r="A774" s="12" t="s">
        <v>328</v>
      </c>
      <c r="B774" s="13">
        <v>1742429000117</v>
      </c>
      <c r="C774" s="14" t="s">
        <v>1364</v>
      </c>
      <c r="D774" s="15" t="s">
        <v>21</v>
      </c>
      <c r="E774" s="16" t="s">
        <v>57</v>
      </c>
      <c r="F774" s="16" t="s">
        <v>1365</v>
      </c>
      <c r="G774" s="17">
        <v>3040</v>
      </c>
      <c r="H774" s="17">
        <v>0</v>
      </c>
      <c r="I774" s="17">
        <v>3040</v>
      </c>
      <c r="AG774" s="19"/>
    </row>
    <row r="775" spans="1:33" s="18" customFormat="1" ht="47.25" customHeight="1">
      <c r="A775" s="12" t="s">
        <v>187</v>
      </c>
      <c r="B775" s="13" t="s">
        <v>188</v>
      </c>
      <c r="C775" s="14" t="s">
        <v>260</v>
      </c>
      <c r="D775" s="15" t="s">
        <v>13</v>
      </c>
      <c r="E775" s="16" t="s">
        <v>99</v>
      </c>
      <c r="F775" s="16" t="s">
        <v>1366</v>
      </c>
      <c r="G775" s="17">
        <v>242968.56</v>
      </c>
      <c r="H775" s="17">
        <v>0</v>
      </c>
      <c r="I775" s="17">
        <v>242968.56</v>
      </c>
      <c r="AG775" s="19"/>
    </row>
    <row r="776" spans="1:33" s="18" customFormat="1" ht="47.25" customHeight="1">
      <c r="A776" s="12" t="s">
        <v>187</v>
      </c>
      <c r="B776" s="13" t="s">
        <v>188</v>
      </c>
      <c r="C776" s="14" t="s">
        <v>260</v>
      </c>
      <c r="D776" s="15" t="s">
        <v>13</v>
      </c>
      <c r="E776" s="16" t="s">
        <v>99</v>
      </c>
      <c r="F776" s="16" t="s">
        <v>1367</v>
      </c>
      <c r="G776" s="17">
        <v>12341.06</v>
      </c>
      <c r="H776" s="17">
        <v>0</v>
      </c>
      <c r="I776" s="17">
        <v>12341.06</v>
      </c>
      <c r="AG776" s="19"/>
    </row>
    <row r="777" spans="1:33" s="18" customFormat="1" ht="47.25" customHeight="1">
      <c r="A777" s="12" t="s">
        <v>187</v>
      </c>
      <c r="B777" s="13" t="s">
        <v>188</v>
      </c>
      <c r="C777" s="14" t="s">
        <v>1368</v>
      </c>
      <c r="D777" s="15" t="s">
        <v>13</v>
      </c>
      <c r="E777" s="16" t="s">
        <v>99</v>
      </c>
      <c r="F777" s="16" t="s">
        <v>1369</v>
      </c>
      <c r="G777" s="17">
        <v>100000</v>
      </c>
      <c r="H777" s="17">
        <v>0</v>
      </c>
      <c r="I777" s="17">
        <v>100000</v>
      </c>
      <c r="AG777" s="19"/>
    </row>
    <row r="778" spans="1:33" s="18" customFormat="1" ht="47.25" customHeight="1">
      <c r="A778" s="12" t="s">
        <v>401</v>
      </c>
      <c r="B778" s="13">
        <v>2844344000102</v>
      </c>
      <c r="C778" s="14" t="s">
        <v>1370</v>
      </c>
      <c r="D778" s="15" t="s">
        <v>13</v>
      </c>
      <c r="E778" s="16" t="s">
        <v>99</v>
      </c>
      <c r="F778" s="16" t="s">
        <v>1371</v>
      </c>
      <c r="G778" s="17">
        <v>200000</v>
      </c>
      <c r="H778" s="17">
        <v>0</v>
      </c>
      <c r="I778" s="17">
        <v>0</v>
      </c>
      <c r="AG778" s="19"/>
    </row>
    <row r="779" spans="1:33" s="18" customFormat="1" ht="47.25" customHeight="1">
      <c r="A779" s="12" t="s">
        <v>187</v>
      </c>
      <c r="B779" s="13" t="s">
        <v>188</v>
      </c>
      <c r="C779" s="14" t="s">
        <v>1356</v>
      </c>
      <c r="D779" s="15" t="s">
        <v>13</v>
      </c>
      <c r="E779" s="16" t="s">
        <v>99</v>
      </c>
      <c r="F779" s="16" t="s">
        <v>1372</v>
      </c>
      <c r="G779" s="17">
        <v>265246.3</v>
      </c>
      <c r="H779" s="17">
        <v>0</v>
      </c>
      <c r="I779" s="17">
        <v>265246.3</v>
      </c>
      <c r="AG779" s="19"/>
    </row>
    <row r="780" spans="1:33" s="18" customFormat="1" ht="47.25" customHeight="1">
      <c r="A780" s="12" t="s">
        <v>187</v>
      </c>
      <c r="B780" s="13" t="s">
        <v>188</v>
      </c>
      <c r="C780" s="14" t="s">
        <v>1373</v>
      </c>
      <c r="D780" s="15" t="s">
        <v>13</v>
      </c>
      <c r="E780" s="16" t="s">
        <v>99</v>
      </c>
      <c r="F780" s="16" t="s">
        <v>1374</v>
      </c>
      <c r="G780" s="17">
        <v>19500</v>
      </c>
      <c r="H780" s="17">
        <v>0</v>
      </c>
      <c r="I780" s="17">
        <v>19500</v>
      </c>
      <c r="AG780" s="19"/>
    </row>
    <row r="781" spans="1:33" s="18" customFormat="1" ht="47.25" customHeight="1">
      <c r="A781" s="12" t="s">
        <v>288</v>
      </c>
      <c r="B781" s="13">
        <v>17693454420</v>
      </c>
      <c r="C781" s="14" t="s">
        <v>1375</v>
      </c>
      <c r="D781" s="15" t="s">
        <v>13</v>
      </c>
      <c r="E781" s="16" t="s">
        <v>99</v>
      </c>
      <c r="F781" s="16" t="s">
        <v>1376</v>
      </c>
      <c r="G781" s="17">
        <v>2056.8</v>
      </c>
      <c r="H781" s="17">
        <v>0</v>
      </c>
      <c r="I781" s="17">
        <v>2056.8</v>
      </c>
      <c r="AG781" s="19"/>
    </row>
    <row r="782" spans="1:33" s="18" customFormat="1" ht="47.25" customHeight="1">
      <c r="A782" s="12" t="s">
        <v>137</v>
      </c>
      <c r="B782" s="13">
        <v>29979036001031</v>
      </c>
      <c r="C782" s="14" t="s">
        <v>1377</v>
      </c>
      <c r="D782" s="15" t="s">
        <v>13</v>
      </c>
      <c r="E782" s="16" t="s">
        <v>99</v>
      </c>
      <c r="F782" s="16" t="s">
        <v>1378</v>
      </c>
      <c r="G782" s="17">
        <v>1830.4</v>
      </c>
      <c r="H782" s="17">
        <v>0</v>
      </c>
      <c r="I782" s="17">
        <v>1830.4</v>
      </c>
      <c r="AG782" s="19"/>
    </row>
    <row r="783" spans="1:33" s="18" customFormat="1" ht="47.25" customHeight="1">
      <c r="A783" s="12" t="s">
        <v>1379</v>
      </c>
      <c r="B783" s="13">
        <v>5492370000107</v>
      </c>
      <c r="C783" s="14" t="s">
        <v>1380</v>
      </c>
      <c r="D783" s="15" t="s">
        <v>21</v>
      </c>
      <c r="E783" s="16" t="s">
        <v>14</v>
      </c>
      <c r="F783" s="16" t="s">
        <v>1381</v>
      </c>
      <c r="G783" s="17">
        <v>3200</v>
      </c>
      <c r="H783" s="17">
        <v>0</v>
      </c>
      <c r="I783" s="17">
        <v>0</v>
      </c>
      <c r="AG783" s="19"/>
    </row>
    <row r="784" spans="1:33" s="18" customFormat="1" ht="47.25" customHeight="1">
      <c r="A784" s="12" t="s">
        <v>78</v>
      </c>
      <c r="B784" s="13">
        <v>8219232000147</v>
      </c>
      <c r="C784" s="14" t="s">
        <v>1382</v>
      </c>
      <c r="D784" s="15" t="s">
        <v>21</v>
      </c>
      <c r="E784" s="16" t="s">
        <v>57</v>
      </c>
      <c r="F784" s="16" t="s">
        <v>1383</v>
      </c>
      <c r="G784" s="17">
        <v>27844</v>
      </c>
      <c r="H784" s="17">
        <v>0</v>
      </c>
      <c r="I784" s="17">
        <v>0</v>
      </c>
      <c r="AG784" s="19"/>
    </row>
    <row r="785" spans="1:33" s="18" customFormat="1" ht="42" customHeight="1">
      <c r="A785" s="12" t="s">
        <v>1384</v>
      </c>
      <c r="B785" s="13">
        <v>9157155704</v>
      </c>
      <c r="C785" s="14" t="s">
        <v>1385</v>
      </c>
      <c r="D785" s="15" t="s">
        <v>13</v>
      </c>
      <c r="E785" s="16" t="s">
        <v>99</v>
      </c>
      <c r="F785" s="16" t="s">
        <v>1386</v>
      </c>
      <c r="G785" s="17">
        <v>499.74</v>
      </c>
      <c r="H785" s="17">
        <v>0</v>
      </c>
      <c r="I785" s="17">
        <v>499.74</v>
      </c>
      <c r="AG785" s="19"/>
    </row>
    <row r="786" spans="1:33" s="18" customFormat="1" ht="42" customHeight="1">
      <c r="A786" s="12" t="s">
        <v>1387</v>
      </c>
      <c r="B786" s="13">
        <v>21786721000149</v>
      </c>
      <c r="C786" s="14" t="s">
        <v>1388</v>
      </c>
      <c r="D786" s="15" t="s">
        <v>13</v>
      </c>
      <c r="E786" s="16" t="s">
        <v>1389</v>
      </c>
      <c r="F786" s="16" t="s">
        <v>1390</v>
      </c>
      <c r="G786" s="17">
        <v>1997</v>
      </c>
      <c r="H786" s="17">
        <v>0</v>
      </c>
      <c r="I786" s="17">
        <v>1997</v>
      </c>
      <c r="AG786" s="19"/>
    </row>
    <row r="787" spans="1:33" s="18" customFormat="1" ht="42" customHeight="1">
      <c r="A787" s="12" t="s">
        <v>1391</v>
      </c>
      <c r="B787" s="13">
        <v>9208840000119</v>
      </c>
      <c r="C787" s="14" t="s">
        <v>1392</v>
      </c>
      <c r="D787" s="15" t="s">
        <v>21</v>
      </c>
      <c r="E787" s="16" t="s">
        <v>57</v>
      </c>
      <c r="F787" s="16" t="s">
        <v>1393</v>
      </c>
      <c r="G787" s="17">
        <v>25587.92</v>
      </c>
      <c r="H787" s="17">
        <v>0</v>
      </c>
      <c r="I787" s="17">
        <v>0</v>
      </c>
      <c r="AG787" s="19"/>
    </row>
    <row r="788" spans="1:33" s="18" customFormat="1" ht="42" customHeight="1">
      <c r="A788" s="12" t="s">
        <v>1394</v>
      </c>
      <c r="B788" s="13">
        <v>3099582000101</v>
      </c>
      <c r="C788" s="14" t="s">
        <v>1392</v>
      </c>
      <c r="D788" s="15" t="s">
        <v>21</v>
      </c>
      <c r="E788" s="16" t="s">
        <v>57</v>
      </c>
      <c r="F788" s="16" t="s">
        <v>1395</v>
      </c>
      <c r="G788" s="17">
        <v>3178</v>
      </c>
      <c r="H788" s="17">
        <v>0</v>
      </c>
      <c r="I788" s="17">
        <v>0</v>
      </c>
      <c r="AG788" s="19"/>
    </row>
    <row r="789" spans="1:33" s="18" customFormat="1" ht="42" customHeight="1">
      <c r="A789" s="12" t="s">
        <v>1394</v>
      </c>
      <c r="B789" s="13">
        <v>3099582000101</v>
      </c>
      <c r="C789" s="14" t="s">
        <v>1392</v>
      </c>
      <c r="D789" s="15" t="s">
        <v>21</v>
      </c>
      <c r="E789" s="16" t="s">
        <v>57</v>
      </c>
      <c r="F789" s="16" t="s">
        <v>1396</v>
      </c>
      <c r="G789" s="17">
        <v>3387.09</v>
      </c>
      <c r="H789" s="17">
        <v>0</v>
      </c>
      <c r="I789" s="17">
        <v>0</v>
      </c>
      <c r="AG789" s="19"/>
    </row>
    <row r="790" spans="1:33" s="18" customFormat="1" ht="42" customHeight="1">
      <c r="A790" s="12" t="s">
        <v>1397</v>
      </c>
      <c r="B790" s="13">
        <v>4283040000149</v>
      </c>
      <c r="C790" s="14" t="s">
        <v>1398</v>
      </c>
      <c r="D790" s="15" t="s">
        <v>13</v>
      </c>
      <c r="E790" s="16" t="s">
        <v>99</v>
      </c>
      <c r="F790" s="16" t="s">
        <v>1399</v>
      </c>
      <c r="G790" s="17">
        <v>10173.4</v>
      </c>
      <c r="H790" s="17">
        <v>0</v>
      </c>
      <c r="I790" s="17">
        <v>0</v>
      </c>
      <c r="AG790" s="19"/>
    </row>
    <row r="791" spans="1:33" s="18" customFormat="1" ht="42" customHeight="1">
      <c r="A791" s="12" t="s">
        <v>1400</v>
      </c>
      <c r="B791" s="13">
        <v>4285896000153</v>
      </c>
      <c r="C791" s="14" t="s">
        <v>1401</v>
      </c>
      <c r="D791" s="15" t="s">
        <v>13</v>
      </c>
      <c r="E791" s="16" t="s">
        <v>99</v>
      </c>
      <c r="F791" s="16" t="s">
        <v>1402</v>
      </c>
      <c r="G791" s="17">
        <v>4825.78</v>
      </c>
      <c r="H791" s="17">
        <v>0</v>
      </c>
      <c r="I791" s="17">
        <v>0</v>
      </c>
      <c r="AG791" s="19"/>
    </row>
    <row r="792" spans="1:33" s="18" customFormat="1" ht="42" customHeight="1">
      <c r="A792" s="12" t="s">
        <v>1403</v>
      </c>
      <c r="B792" s="13">
        <v>15811318000120</v>
      </c>
      <c r="C792" s="14" t="s">
        <v>1404</v>
      </c>
      <c r="D792" s="15" t="s">
        <v>13</v>
      </c>
      <c r="E792" s="16" t="s">
        <v>99</v>
      </c>
      <c r="F792" s="16" t="s">
        <v>1405</v>
      </c>
      <c r="G792" s="17">
        <v>14414.7</v>
      </c>
      <c r="H792" s="17">
        <v>0</v>
      </c>
      <c r="I792" s="17">
        <v>0</v>
      </c>
      <c r="AG792" s="19"/>
    </row>
    <row r="793" spans="1:33" s="18" customFormat="1" ht="42" customHeight="1">
      <c r="A793" s="12" t="s">
        <v>187</v>
      </c>
      <c r="B793" s="13" t="s">
        <v>188</v>
      </c>
      <c r="C793" s="14" t="s">
        <v>548</v>
      </c>
      <c r="D793" s="15" t="s">
        <v>13</v>
      </c>
      <c r="E793" s="16" t="s">
        <v>99</v>
      </c>
      <c r="F793" s="16" t="s">
        <v>1406</v>
      </c>
      <c r="G793" s="17">
        <v>4769.4400000000005</v>
      </c>
      <c r="H793" s="17">
        <v>0</v>
      </c>
      <c r="I793" s="17">
        <v>4769.4400000000005</v>
      </c>
      <c r="AG793" s="19"/>
    </row>
    <row r="794" spans="1:33" s="18" customFormat="1" ht="42" customHeight="1">
      <c r="A794" s="12" t="s">
        <v>187</v>
      </c>
      <c r="B794" s="13" t="s">
        <v>188</v>
      </c>
      <c r="C794" s="14" t="s">
        <v>548</v>
      </c>
      <c r="D794" s="15" t="s">
        <v>13</v>
      </c>
      <c r="E794" s="16" t="s">
        <v>99</v>
      </c>
      <c r="F794" s="16" t="s">
        <v>1407</v>
      </c>
      <c r="G794" s="17">
        <v>4095.11</v>
      </c>
      <c r="H794" s="17">
        <v>0</v>
      </c>
      <c r="I794" s="17">
        <v>4095.11</v>
      </c>
      <c r="AG794" s="19"/>
    </row>
    <row r="795" spans="1:33" s="18" customFormat="1" ht="42" customHeight="1">
      <c r="A795" s="12" t="s">
        <v>113</v>
      </c>
      <c r="B795" s="13">
        <v>4241980000175</v>
      </c>
      <c r="C795" s="14" t="s">
        <v>1408</v>
      </c>
      <c r="D795" s="15" t="s">
        <v>13</v>
      </c>
      <c r="E795" s="16" t="s">
        <v>99</v>
      </c>
      <c r="F795" s="16" t="s">
        <v>1409</v>
      </c>
      <c r="G795" s="17">
        <v>33537.520000000004</v>
      </c>
      <c r="H795" s="17">
        <v>0</v>
      </c>
      <c r="I795" s="17">
        <v>0</v>
      </c>
      <c r="AG795" s="19"/>
    </row>
    <row r="796" spans="1:33" s="18" customFormat="1" ht="42" customHeight="1">
      <c r="A796" s="12" t="s">
        <v>1410</v>
      </c>
      <c r="B796" s="13">
        <v>4329736000169</v>
      </c>
      <c r="C796" s="14" t="s">
        <v>1411</v>
      </c>
      <c r="D796" s="15" t="s">
        <v>13</v>
      </c>
      <c r="E796" s="16" t="s">
        <v>99</v>
      </c>
      <c r="F796" s="16" t="s">
        <v>1412</v>
      </c>
      <c r="G796" s="17">
        <v>43499.83</v>
      </c>
      <c r="H796" s="17">
        <v>0</v>
      </c>
      <c r="I796" s="17">
        <v>0</v>
      </c>
      <c r="AG796" s="19"/>
    </row>
    <row r="797" spans="1:33" s="18" customFormat="1" ht="42" customHeight="1">
      <c r="A797" s="12" t="s">
        <v>1413</v>
      </c>
      <c r="B797" s="13">
        <v>4312674000182</v>
      </c>
      <c r="C797" s="14" t="s">
        <v>1414</v>
      </c>
      <c r="D797" s="15" t="s">
        <v>13</v>
      </c>
      <c r="E797" s="16" t="s">
        <v>99</v>
      </c>
      <c r="F797" s="16" t="s">
        <v>1415</v>
      </c>
      <c r="G797" s="17">
        <v>20485.47</v>
      </c>
      <c r="H797" s="17">
        <v>0</v>
      </c>
      <c r="I797" s="17">
        <v>0</v>
      </c>
      <c r="AG797" s="19"/>
    </row>
    <row r="798" spans="1:33" s="18" customFormat="1" ht="42" customHeight="1">
      <c r="A798" s="12" t="s">
        <v>1416</v>
      </c>
      <c r="B798" s="13">
        <v>27654503000137</v>
      </c>
      <c r="C798" s="14" t="s">
        <v>1417</v>
      </c>
      <c r="D798" s="15" t="s">
        <v>21</v>
      </c>
      <c r="E798" s="16" t="s">
        <v>57</v>
      </c>
      <c r="F798" s="16" t="s">
        <v>1418</v>
      </c>
      <c r="G798" s="17">
        <v>15922.5</v>
      </c>
      <c r="H798" s="17">
        <v>0</v>
      </c>
      <c r="I798" s="17">
        <v>0</v>
      </c>
      <c r="AG798" s="19"/>
    </row>
    <row r="799" spans="1:33" s="18" customFormat="1" ht="42" customHeight="1">
      <c r="A799" s="12" t="s">
        <v>1419</v>
      </c>
      <c r="B799" s="13">
        <v>4069015000167</v>
      </c>
      <c r="C799" s="14" t="s">
        <v>1420</v>
      </c>
      <c r="D799" s="15" t="s">
        <v>21</v>
      </c>
      <c r="E799" s="16" t="s">
        <v>57</v>
      </c>
      <c r="F799" s="16" t="s">
        <v>1421</v>
      </c>
      <c r="G799" s="17">
        <v>11169.9</v>
      </c>
      <c r="H799" s="17">
        <v>1217.46</v>
      </c>
      <c r="I799" s="17">
        <f>1036.22+1217.46</f>
        <v>2253.6800000000003</v>
      </c>
      <c r="AG799" s="19"/>
    </row>
    <row r="800" spans="1:33" s="18" customFormat="1" ht="42" customHeight="1">
      <c r="A800" s="12" t="s">
        <v>1422</v>
      </c>
      <c r="B800" s="13">
        <v>1554285000175</v>
      </c>
      <c r="C800" s="14" t="s">
        <v>1423</v>
      </c>
      <c r="D800" s="15" t="s">
        <v>21</v>
      </c>
      <c r="E800" s="16" t="s">
        <v>57</v>
      </c>
      <c r="F800" s="16" t="s">
        <v>1424</v>
      </c>
      <c r="G800" s="17">
        <v>12000</v>
      </c>
      <c r="H800" s="17">
        <v>0</v>
      </c>
      <c r="I800" s="17">
        <v>0</v>
      </c>
      <c r="AG800" s="19"/>
    </row>
    <row r="801" spans="1:33" s="18" customFormat="1" ht="42" customHeight="1">
      <c r="A801" s="12" t="s">
        <v>749</v>
      </c>
      <c r="B801" s="13">
        <v>52979199249</v>
      </c>
      <c r="C801" s="14" t="s">
        <v>1425</v>
      </c>
      <c r="D801" s="15" t="s">
        <v>13</v>
      </c>
      <c r="E801" s="16" t="s">
        <v>99</v>
      </c>
      <c r="F801" s="16" t="s">
        <v>1426</v>
      </c>
      <c r="G801" s="17">
        <v>1710.28</v>
      </c>
      <c r="H801" s="17">
        <v>0</v>
      </c>
      <c r="I801" s="17">
        <v>1710.28</v>
      </c>
      <c r="AG801" s="19"/>
    </row>
    <row r="802" spans="1:33" s="18" customFormat="1" ht="42" customHeight="1">
      <c r="A802" s="12" t="s">
        <v>348</v>
      </c>
      <c r="B802" s="13">
        <v>34288970210</v>
      </c>
      <c r="C802" s="14" t="s">
        <v>1427</v>
      </c>
      <c r="D802" s="15" t="s">
        <v>13</v>
      </c>
      <c r="E802" s="16" t="s">
        <v>99</v>
      </c>
      <c r="F802" s="16" t="s">
        <v>1428</v>
      </c>
      <c r="G802" s="17">
        <v>1645.44</v>
      </c>
      <c r="H802" s="17">
        <v>0</v>
      </c>
      <c r="I802" s="17">
        <v>1645.44</v>
      </c>
      <c r="AG802" s="19"/>
    </row>
    <row r="803" spans="1:33" s="18" customFormat="1" ht="42" customHeight="1">
      <c r="A803" s="12" t="s">
        <v>1031</v>
      </c>
      <c r="B803" s="13">
        <v>65412150225</v>
      </c>
      <c r="C803" s="14" t="s">
        <v>1429</v>
      </c>
      <c r="D803" s="15" t="s">
        <v>13</v>
      </c>
      <c r="E803" s="16" t="s">
        <v>99</v>
      </c>
      <c r="F803" s="16" t="s">
        <v>1430</v>
      </c>
      <c r="G803" s="17">
        <v>1282.71</v>
      </c>
      <c r="H803" s="17">
        <v>0</v>
      </c>
      <c r="I803" s="17">
        <v>1282.71</v>
      </c>
      <c r="AG803" s="19"/>
    </row>
    <row r="804" spans="1:33" s="18" customFormat="1" ht="42" customHeight="1">
      <c r="A804" s="12" t="s">
        <v>1431</v>
      </c>
      <c r="B804" s="13">
        <v>68352042220</v>
      </c>
      <c r="C804" s="14" t="s">
        <v>1429</v>
      </c>
      <c r="D804" s="15" t="s">
        <v>13</v>
      </c>
      <c r="E804" s="16" t="s">
        <v>99</v>
      </c>
      <c r="F804" s="16" t="s">
        <v>1432</v>
      </c>
      <c r="G804" s="17">
        <v>1282.71</v>
      </c>
      <c r="H804" s="17">
        <v>0</v>
      </c>
      <c r="I804" s="17">
        <v>1282.71</v>
      </c>
      <c r="AG804" s="19"/>
    </row>
    <row r="805" spans="1:33" s="18" customFormat="1" ht="42" customHeight="1">
      <c r="A805" s="12" t="s">
        <v>489</v>
      </c>
      <c r="B805" s="13">
        <v>4289455204</v>
      </c>
      <c r="C805" s="14" t="s">
        <v>1433</v>
      </c>
      <c r="D805" s="15" t="s">
        <v>13</v>
      </c>
      <c r="E805" s="16" t="s">
        <v>99</v>
      </c>
      <c r="F805" s="16" t="s">
        <v>1434</v>
      </c>
      <c r="G805" s="17">
        <v>1563.16</v>
      </c>
      <c r="H805" s="17">
        <v>0</v>
      </c>
      <c r="I805" s="17">
        <v>1563.16</v>
      </c>
      <c r="AG805" s="19"/>
    </row>
    <row r="806" spans="1:33" s="18" customFormat="1" ht="42" customHeight="1">
      <c r="A806" s="12" t="s">
        <v>866</v>
      </c>
      <c r="B806" s="13">
        <v>23861690225</v>
      </c>
      <c r="C806" s="14" t="s">
        <v>1435</v>
      </c>
      <c r="D806" s="15" t="s">
        <v>13</v>
      </c>
      <c r="E806" s="16" t="s">
        <v>99</v>
      </c>
      <c r="F806" s="16" t="s">
        <v>1436</v>
      </c>
      <c r="G806" s="17">
        <v>3126.32</v>
      </c>
      <c r="H806" s="17">
        <v>0</v>
      </c>
      <c r="I806" s="17">
        <v>3126.32</v>
      </c>
      <c r="AG806" s="19"/>
    </row>
    <row r="807" spans="1:33" s="18" customFormat="1" ht="42" customHeight="1">
      <c r="A807" s="12" t="s">
        <v>761</v>
      </c>
      <c r="B807" s="13">
        <v>27283470263</v>
      </c>
      <c r="C807" s="14" t="s">
        <v>1437</v>
      </c>
      <c r="D807" s="15" t="s">
        <v>13</v>
      </c>
      <c r="E807" s="16" t="s">
        <v>99</v>
      </c>
      <c r="F807" s="16" t="s">
        <v>1438</v>
      </c>
      <c r="G807" s="17">
        <v>1563.16</v>
      </c>
      <c r="H807" s="17">
        <v>0</v>
      </c>
      <c r="I807" s="17">
        <v>1563.16</v>
      </c>
      <c r="AG807" s="19"/>
    </row>
    <row r="808" spans="1:33" s="18" customFormat="1" ht="42" customHeight="1">
      <c r="A808" s="12" t="s">
        <v>790</v>
      </c>
      <c r="B808" s="13">
        <v>3023261000115</v>
      </c>
      <c r="C808" s="14" t="s">
        <v>1439</v>
      </c>
      <c r="D808" s="15" t="s">
        <v>21</v>
      </c>
      <c r="E808" s="16" t="s">
        <v>57</v>
      </c>
      <c r="F808" s="16" t="s">
        <v>1440</v>
      </c>
      <c r="G808" s="17">
        <v>140</v>
      </c>
      <c r="H808" s="17">
        <v>0</v>
      </c>
      <c r="I808" s="17">
        <v>140</v>
      </c>
      <c r="AG808" s="19"/>
    </row>
    <row r="809" spans="1:33" s="18" customFormat="1" ht="42" customHeight="1">
      <c r="A809" s="12" t="s">
        <v>1292</v>
      </c>
      <c r="B809" s="13">
        <v>11347756000128</v>
      </c>
      <c r="C809" s="14" t="s">
        <v>1293</v>
      </c>
      <c r="D809" s="15" t="s">
        <v>21</v>
      </c>
      <c r="E809" s="16" t="s">
        <v>57</v>
      </c>
      <c r="F809" s="16" t="s">
        <v>1441</v>
      </c>
      <c r="G809" s="17">
        <v>7210</v>
      </c>
      <c r="H809" s="17">
        <v>0</v>
      </c>
      <c r="I809" s="17">
        <v>0</v>
      </c>
      <c r="AG809" s="19"/>
    </row>
    <row r="810" spans="1:33" s="18" customFormat="1" ht="42" customHeight="1">
      <c r="A810" s="12" t="s">
        <v>328</v>
      </c>
      <c r="B810" s="13">
        <v>1742429000117</v>
      </c>
      <c r="C810" s="14" t="s">
        <v>1442</v>
      </c>
      <c r="D810" s="15" t="s">
        <v>21</v>
      </c>
      <c r="E810" s="16" t="s">
        <v>57</v>
      </c>
      <c r="F810" s="16" t="s">
        <v>1443</v>
      </c>
      <c r="G810" s="17">
        <v>41310</v>
      </c>
      <c r="H810" s="17">
        <v>34470</v>
      </c>
      <c r="I810" s="17">
        <v>34470</v>
      </c>
      <c r="AG810" s="19"/>
    </row>
    <row r="811" spans="1:33" s="18" customFormat="1" ht="42" customHeight="1">
      <c r="A811" s="12" t="s">
        <v>419</v>
      </c>
      <c r="B811" s="13">
        <v>7359872000190</v>
      </c>
      <c r="C811" s="14" t="s">
        <v>1444</v>
      </c>
      <c r="D811" s="15" t="s">
        <v>13</v>
      </c>
      <c r="E811" s="16" t="s">
        <v>99</v>
      </c>
      <c r="F811" s="16" t="s">
        <v>1445</v>
      </c>
      <c r="G811" s="17">
        <v>80</v>
      </c>
      <c r="H811" s="17">
        <v>0</v>
      </c>
      <c r="I811" s="17">
        <v>0</v>
      </c>
      <c r="AG811" s="19"/>
    </row>
    <row r="812" spans="1:33" s="18" customFormat="1" ht="42" customHeight="1">
      <c r="A812" s="12" t="s">
        <v>790</v>
      </c>
      <c r="B812" s="13">
        <v>3023261000115</v>
      </c>
      <c r="C812" s="14" t="s">
        <v>1446</v>
      </c>
      <c r="D812" s="15" t="s">
        <v>13</v>
      </c>
      <c r="E812" s="16" t="s">
        <v>99</v>
      </c>
      <c r="F812" s="16" t="s">
        <v>1447</v>
      </c>
      <c r="G812" s="17">
        <v>350</v>
      </c>
      <c r="H812" s="17">
        <v>0</v>
      </c>
      <c r="I812" s="17">
        <v>350</v>
      </c>
      <c r="AG812" s="19"/>
    </row>
    <row r="813" spans="1:33" s="18" customFormat="1" ht="42" customHeight="1">
      <c r="A813" s="12" t="s">
        <v>724</v>
      </c>
      <c r="B813" s="13">
        <v>73784460259</v>
      </c>
      <c r="C813" s="14" t="s">
        <v>1448</v>
      </c>
      <c r="D813" s="15" t="s">
        <v>13</v>
      </c>
      <c r="E813" s="16" t="s">
        <v>99</v>
      </c>
      <c r="F813" s="16" t="s">
        <v>1449</v>
      </c>
      <c r="G813" s="17">
        <v>1000</v>
      </c>
      <c r="H813" s="17">
        <v>0</v>
      </c>
      <c r="I813" s="17">
        <v>1000</v>
      </c>
      <c r="AG813" s="19"/>
    </row>
    <row r="814" spans="1:33" s="18" customFormat="1" ht="42" customHeight="1">
      <c r="A814" s="12" t="s">
        <v>724</v>
      </c>
      <c r="B814" s="13">
        <v>73784460259</v>
      </c>
      <c r="C814" s="14" t="s">
        <v>1450</v>
      </c>
      <c r="D814" s="15" t="s">
        <v>13</v>
      </c>
      <c r="E814" s="16" t="s">
        <v>99</v>
      </c>
      <c r="F814" s="16" t="s">
        <v>1451</v>
      </c>
      <c r="G814" s="17">
        <v>1000</v>
      </c>
      <c r="H814" s="17">
        <v>0</v>
      </c>
      <c r="I814" s="17">
        <v>1000</v>
      </c>
      <c r="AG814" s="19"/>
    </row>
    <row r="815" spans="1:33" s="18" customFormat="1" ht="42" customHeight="1">
      <c r="A815" s="12" t="s">
        <v>506</v>
      </c>
      <c r="B815" s="13">
        <v>18706498000178</v>
      </c>
      <c r="C815" s="14" t="s">
        <v>1452</v>
      </c>
      <c r="D815" s="15" t="s">
        <v>21</v>
      </c>
      <c r="E815" s="16" t="s">
        <v>57</v>
      </c>
      <c r="F815" s="16" t="s">
        <v>1453</v>
      </c>
      <c r="G815" s="17">
        <v>38400</v>
      </c>
      <c r="H815" s="17">
        <v>0</v>
      </c>
      <c r="I815" s="17">
        <v>38400</v>
      </c>
      <c r="AG815" s="19"/>
    </row>
    <row r="816" spans="1:33" s="18" customFormat="1" ht="42" customHeight="1">
      <c r="A816" s="12" t="s">
        <v>511</v>
      </c>
      <c r="B816" s="13">
        <v>78126950001126</v>
      </c>
      <c r="C816" s="14" t="s">
        <v>1452</v>
      </c>
      <c r="D816" s="15" t="s">
        <v>21</v>
      </c>
      <c r="E816" s="16" t="s">
        <v>57</v>
      </c>
      <c r="F816" s="16" t="s">
        <v>1454</v>
      </c>
      <c r="G816" s="17">
        <v>16450</v>
      </c>
      <c r="H816" s="17">
        <v>0</v>
      </c>
      <c r="I816" s="17">
        <v>16450</v>
      </c>
      <c r="AG816" s="19"/>
    </row>
    <row r="817" spans="1:33" s="18" customFormat="1" ht="42" customHeight="1">
      <c r="A817" s="12" t="s">
        <v>509</v>
      </c>
      <c r="B817" s="13">
        <v>2437839000117</v>
      </c>
      <c r="C817" s="14" t="s">
        <v>1452</v>
      </c>
      <c r="D817" s="15" t="s">
        <v>21</v>
      </c>
      <c r="E817" s="16" t="s">
        <v>57</v>
      </c>
      <c r="F817" s="16" t="s">
        <v>1455</v>
      </c>
      <c r="G817" s="17">
        <v>3200</v>
      </c>
      <c r="H817" s="17">
        <v>0</v>
      </c>
      <c r="I817" s="17">
        <v>3200</v>
      </c>
      <c r="AG817" s="19"/>
    </row>
    <row r="818" spans="1:33" s="18" customFormat="1" ht="42" customHeight="1">
      <c r="A818" s="12" t="s">
        <v>1456</v>
      </c>
      <c r="B818" s="13">
        <v>11309554000191</v>
      </c>
      <c r="C818" s="14" t="s">
        <v>1452</v>
      </c>
      <c r="D818" s="15" t="s">
        <v>21</v>
      </c>
      <c r="E818" s="16" t="s">
        <v>57</v>
      </c>
      <c r="F818" s="16" t="s">
        <v>1457</v>
      </c>
      <c r="G818" s="17">
        <v>4134</v>
      </c>
      <c r="H818" s="17">
        <v>0</v>
      </c>
      <c r="I818" s="17">
        <v>0</v>
      </c>
      <c r="AG818" s="19"/>
    </row>
    <row r="819" spans="1:33" s="18" customFormat="1" ht="42" customHeight="1">
      <c r="A819" s="12" t="s">
        <v>467</v>
      </c>
      <c r="B819" s="13">
        <v>31515401200</v>
      </c>
      <c r="C819" s="14" t="s">
        <v>1458</v>
      </c>
      <c r="D819" s="15" t="s">
        <v>13</v>
      </c>
      <c r="E819" s="16" t="s">
        <v>99</v>
      </c>
      <c r="F819" s="16" t="s">
        <v>1459</v>
      </c>
      <c r="G819" s="17">
        <v>2992.99</v>
      </c>
      <c r="H819" s="17">
        <v>0</v>
      </c>
      <c r="I819" s="17">
        <v>2992.99</v>
      </c>
      <c r="AG819" s="19"/>
    </row>
    <row r="820" spans="1:33" s="18" customFormat="1" ht="42" customHeight="1">
      <c r="A820" s="12" t="s">
        <v>756</v>
      </c>
      <c r="B820" s="13">
        <v>41842391291</v>
      </c>
      <c r="C820" s="14" t="s">
        <v>1458</v>
      </c>
      <c r="D820" s="15" t="s">
        <v>13</v>
      </c>
      <c r="E820" s="16" t="s">
        <v>99</v>
      </c>
      <c r="F820" s="16" t="s">
        <v>1460</v>
      </c>
      <c r="G820" s="17">
        <v>2992.99</v>
      </c>
      <c r="H820" s="17">
        <v>0</v>
      </c>
      <c r="I820" s="17">
        <v>2992.99</v>
      </c>
      <c r="AG820" s="19"/>
    </row>
    <row r="821" spans="1:33" s="18" customFormat="1" ht="42" customHeight="1">
      <c r="A821" s="12" t="s">
        <v>173</v>
      </c>
      <c r="B821" s="13">
        <v>57144567268</v>
      </c>
      <c r="C821" s="14" t="s">
        <v>1461</v>
      </c>
      <c r="D821" s="15" t="s">
        <v>13</v>
      </c>
      <c r="E821" s="16" t="s">
        <v>99</v>
      </c>
      <c r="F821" s="16" t="s">
        <v>1462</v>
      </c>
      <c r="G821" s="17">
        <v>6413.55</v>
      </c>
      <c r="H821" s="17">
        <v>0</v>
      </c>
      <c r="I821" s="17">
        <v>6413.55</v>
      </c>
      <c r="AG821" s="19"/>
    </row>
    <row r="822" spans="1:33" s="18" customFormat="1" ht="42" customHeight="1">
      <c r="A822" s="12" t="s">
        <v>215</v>
      </c>
      <c r="B822" s="13">
        <v>63813874249</v>
      </c>
      <c r="C822" s="14" t="s">
        <v>1461</v>
      </c>
      <c r="D822" s="15" t="s">
        <v>13</v>
      </c>
      <c r="E822" s="16" t="s">
        <v>99</v>
      </c>
      <c r="F822" s="16" t="s">
        <v>1463</v>
      </c>
      <c r="G822" s="17">
        <v>6413.55</v>
      </c>
      <c r="H822" s="17">
        <v>0</v>
      </c>
      <c r="I822" s="17">
        <v>6413.55</v>
      </c>
      <c r="AG822" s="19"/>
    </row>
    <row r="823" spans="1:33" s="18" customFormat="1" ht="42" customHeight="1">
      <c r="A823" s="12" t="s">
        <v>432</v>
      </c>
      <c r="B823" s="13">
        <v>97594610806</v>
      </c>
      <c r="C823" s="14" t="s">
        <v>1464</v>
      </c>
      <c r="D823" s="15" t="s">
        <v>13</v>
      </c>
      <c r="E823" s="16" t="s">
        <v>99</v>
      </c>
      <c r="F823" s="16" t="s">
        <v>1465</v>
      </c>
      <c r="G823" s="17">
        <v>1563.16</v>
      </c>
      <c r="H823" s="17">
        <v>0</v>
      </c>
      <c r="I823" s="17">
        <v>1563.16</v>
      </c>
      <c r="AG823" s="19"/>
    </row>
    <row r="824" spans="1:33" s="18" customFormat="1" ht="42" customHeight="1">
      <c r="A824" s="12" t="s">
        <v>41</v>
      </c>
      <c r="B824" s="13">
        <v>2341467000120</v>
      </c>
      <c r="C824" s="14" t="s">
        <v>1466</v>
      </c>
      <c r="D824" s="15" t="s">
        <v>13</v>
      </c>
      <c r="E824" s="16" t="s">
        <v>1389</v>
      </c>
      <c r="F824" s="16" t="s">
        <v>1467</v>
      </c>
      <c r="G824" s="17">
        <v>117710.82</v>
      </c>
      <c r="H824" s="17">
        <v>29622</v>
      </c>
      <c r="I824" s="17">
        <f>27366.34+33570.02+29622</f>
        <v>90558.36</v>
      </c>
      <c r="AG824" s="19"/>
    </row>
    <row r="825" spans="1:33" s="18" customFormat="1" ht="42" customHeight="1">
      <c r="A825" s="12" t="s">
        <v>84</v>
      </c>
      <c r="B825" s="13">
        <v>5047556000157</v>
      </c>
      <c r="C825" s="14" t="s">
        <v>1468</v>
      </c>
      <c r="D825" s="15" t="s">
        <v>21</v>
      </c>
      <c r="E825" s="16" t="s">
        <v>57</v>
      </c>
      <c r="F825" s="16" t="s">
        <v>1469</v>
      </c>
      <c r="G825" s="17">
        <v>81200</v>
      </c>
      <c r="H825" s="17">
        <v>19400</v>
      </c>
      <c r="I825" s="17">
        <v>19400</v>
      </c>
      <c r="AG825" s="19"/>
    </row>
    <row r="826" spans="1:33" s="18" customFormat="1" ht="42" customHeight="1">
      <c r="A826" s="12" t="s">
        <v>1096</v>
      </c>
      <c r="B826" s="13">
        <v>17207460000198</v>
      </c>
      <c r="C826" s="14" t="s">
        <v>1470</v>
      </c>
      <c r="D826" s="15" t="s">
        <v>21</v>
      </c>
      <c r="E826" s="16" t="s">
        <v>57</v>
      </c>
      <c r="F826" s="16" t="s">
        <v>1471</v>
      </c>
      <c r="G826" s="17">
        <v>293</v>
      </c>
      <c r="H826" s="17">
        <v>293</v>
      </c>
      <c r="I826" s="17">
        <v>293</v>
      </c>
      <c r="AG826" s="19"/>
    </row>
    <row r="827" spans="1:33" s="18" customFormat="1" ht="42" customHeight="1">
      <c r="A827" s="12" t="s">
        <v>1093</v>
      </c>
      <c r="B827" s="13">
        <v>63646855000104</v>
      </c>
      <c r="C827" s="14" t="s">
        <v>1472</v>
      </c>
      <c r="D827" s="15" t="s">
        <v>21</v>
      </c>
      <c r="E827" s="16" t="s">
        <v>57</v>
      </c>
      <c r="F827" s="16" t="s">
        <v>1473</v>
      </c>
      <c r="G827" s="17">
        <v>440</v>
      </c>
      <c r="H827" s="17">
        <v>440</v>
      </c>
      <c r="I827" s="17">
        <v>440</v>
      </c>
      <c r="AG827" s="19"/>
    </row>
    <row r="828" spans="1:33" s="18" customFormat="1" ht="42" customHeight="1">
      <c r="A828" s="12" t="s">
        <v>749</v>
      </c>
      <c r="B828" s="13">
        <v>52979199249</v>
      </c>
      <c r="C828" s="14" t="s">
        <v>1474</v>
      </c>
      <c r="D828" s="15" t="s">
        <v>13</v>
      </c>
      <c r="E828" s="16" t="s">
        <v>99</v>
      </c>
      <c r="F828" s="16" t="s">
        <v>1475</v>
      </c>
      <c r="G828" s="17">
        <v>1710.28</v>
      </c>
      <c r="H828" s="17">
        <v>0</v>
      </c>
      <c r="I828" s="17">
        <v>1710.28</v>
      </c>
      <c r="AG828" s="19"/>
    </row>
    <row r="829" spans="1:33" s="18" customFormat="1" ht="42" customHeight="1">
      <c r="A829" s="12" t="s">
        <v>1476</v>
      </c>
      <c r="B829" s="13">
        <v>4477634000190</v>
      </c>
      <c r="C829" s="14" t="s">
        <v>1477</v>
      </c>
      <c r="D829" s="15" t="s">
        <v>13</v>
      </c>
      <c r="E829" s="16" t="s">
        <v>99</v>
      </c>
      <c r="F829" s="16" t="s">
        <v>1478</v>
      </c>
      <c r="G829" s="17">
        <v>6716.78</v>
      </c>
      <c r="H829" s="17">
        <v>0</v>
      </c>
      <c r="I829" s="17">
        <v>0</v>
      </c>
      <c r="AG829" s="19"/>
    </row>
    <row r="830" spans="1:33" s="18" customFormat="1" ht="42" customHeight="1">
      <c r="A830" s="12" t="s">
        <v>1479</v>
      </c>
      <c r="B830" s="13">
        <v>34819320220</v>
      </c>
      <c r="C830" s="14" t="s">
        <v>1480</v>
      </c>
      <c r="D830" s="15" t="s">
        <v>13</v>
      </c>
      <c r="E830" s="16" t="s">
        <v>99</v>
      </c>
      <c r="F830" s="16" t="s">
        <v>1481</v>
      </c>
      <c r="G830" s="17">
        <v>781.58</v>
      </c>
      <c r="H830" s="17">
        <v>0</v>
      </c>
      <c r="I830" s="17">
        <v>781.58</v>
      </c>
      <c r="AG830" s="19"/>
    </row>
    <row r="831" spans="1:33" s="18" customFormat="1" ht="42" customHeight="1">
      <c r="A831" s="12" t="s">
        <v>579</v>
      </c>
      <c r="B831" s="13">
        <v>85082465791</v>
      </c>
      <c r="C831" s="14" t="s">
        <v>1482</v>
      </c>
      <c r="D831" s="15" t="s">
        <v>13</v>
      </c>
      <c r="E831" s="16" t="s">
        <v>99</v>
      </c>
      <c r="F831" s="16" t="s">
        <v>1483</v>
      </c>
      <c r="G831" s="17">
        <v>3290.88</v>
      </c>
      <c r="H831" s="17">
        <v>0</v>
      </c>
      <c r="I831" s="17">
        <v>3290.88</v>
      </c>
      <c r="AG831" s="19"/>
    </row>
    <row r="832" spans="1:33" s="18" customFormat="1" ht="42" customHeight="1">
      <c r="A832" s="12" t="s">
        <v>1484</v>
      </c>
      <c r="B832" s="13">
        <v>43870295287</v>
      </c>
      <c r="C832" s="14" t="s">
        <v>1482</v>
      </c>
      <c r="D832" s="15" t="s">
        <v>13</v>
      </c>
      <c r="E832" s="16" t="s">
        <v>99</v>
      </c>
      <c r="F832" s="16" t="s">
        <v>1485</v>
      </c>
      <c r="G832" s="17">
        <v>1974.52</v>
      </c>
      <c r="H832" s="17">
        <v>0</v>
      </c>
      <c r="I832" s="17">
        <v>0</v>
      </c>
      <c r="AG832" s="19"/>
    </row>
    <row r="833" spans="1:33" s="18" customFormat="1" ht="42" customHeight="1">
      <c r="A833" s="12" t="s">
        <v>1486</v>
      </c>
      <c r="B833" s="13">
        <v>32126271234</v>
      </c>
      <c r="C833" s="14" t="s">
        <v>1482</v>
      </c>
      <c r="D833" s="15" t="s">
        <v>13</v>
      </c>
      <c r="E833" s="16" t="s">
        <v>99</v>
      </c>
      <c r="F833" s="16" t="s">
        <v>1487</v>
      </c>
      <c r="G833" s="17">
        <v>1974.52</v>
      </c>
      <c r="H833" s="17">
        <v>0</v>
      </c>
      <c r="I833" s="17">
        <v>1974.52</v>
      </c>
      <c r="AG833" s="19"/>
    </row>
    <row r="834" spans="1:33" s="18" customFormat="1" ht="42" customHeight="1">
      <c r="A834" s="12" t="s">
        <v>467</v>
      </c>
      <c r="B834" s="13">
        <v>31515401200</v>
      </c>
      <c r="C834" s="14" t="s">
        <v>1488</v>
      </c>
      <c r="D834" s="15" t="s">
        <v>13</v>
      </c>
      <c r="E834" s="16" t="s">
        <v>99</v>
      </c>
      <c r="F834" s="16" t="s">
        <v>1489</v>
      </c>
      <c r="G834" s="17">
        <v>6413.55</v>
      </c>
      <c r="H834" s="17">
        <v>0</v>
      </c>
      <c r="I834" s="17">
        <v>6413.55</v>
      </c>
      <c r="AG834" s="19"/>
    </row>
    <row r="835" spans="1:33" s="18" customFormat="1" ht="42" customHeight="1">
      <c r="A835" s="12" t="s">
        <v>756</v>
      </c>
      <c r="B835" s="13">
        <v>41842391291</v>
      </c>
      <c r="C835" s="14" t="s">
        <v>1488</v>
      </c>
      <c r="D835" s="15" t="s">
        <v>13</v>
      </c>
      <c r="E835" s="16" t="s">
        <v>99</v>
      </c>
      <c r="F835" s="16" t="s">
        <v>1490</v>
      </c>
      <c r="G835" s="17">
        <v>6413.55</v>
      </c>
      <c r="H835" s="17">
        <v>0</v>
      </c>
      <c r="I835" s="17">
        <v>6413.55</v>
      </c>
      <c r="AG835" s="19"/>
    </row>
    <row r="836" spans="1:33" s="18" customFormat="1" ht="42" customHeight="1">
      <c r="A836" s="12" t="s">
        <v>401</v>
      </c>
      <c r="B836" s="13">
        <v>2844344000102</v>
      </c>
      <c r="C836" s="14" t="s">
        <v>1491</v>
      </c>
      <c r="D836" s="15" t="s">
        <v>13</v>
      </c>
      <c r="E836" s="16" t="s">
        <v>99</v>
      </c>
      <c r="F836" s="16" t="s">
        <v>1492</v>
      </c>
      <c r="G836" s="17">
        <v>100000</v>
      </c>
      <c r="H836" s="17">
        <v>0</v>
      </c>
      <c r="I836" s="17">
        <v>100000</v>
      </c>
      <c r="AG836" s="19"/>
    </row>
    <row r="837" spans="1:33" s="18" customFormat="1" ht="42" customHeight="1">
      <c r="A837" s="12" t="s">
        <v>154</v>
      </c>
      <c r="B837" s="13">
        <v>4153748000185</v>
      </c>
      <c r="C837" s="14" t="s">
        <v>1493</v>
      </c>
      <c r="D837" s="15" t="s">
        <v>13</v>
      </c>
      <c r="E837" s="16" t="s">
        <v>99</v>
      </c>
      <c r="F837" s="16" t="s">
        <v>1494</v>
      </c>
      <c r="G837" s="17">
        <v>1390181.77</v>
      </c>
      <c r="H837" s="17">
        <v>0</v>
      </c>
      <c r="I837" s="17">
        <v>1390181.77</v>
      </c>
      <c r="AG837" s="19"/>
    </row>
    <row r="838" spans="1:33" s="18" customFormat="1" ht="42" customHeight="1">
      <c r="A838" s="12" t="s">
        <v>1023</v>
      </c>
      <c r="B838" s="13">
        <v>62249649200</v>
      </c>
      <c r="C838" s="14" t="s">
        <v>1495</v>
      </c>
      <c r="D838" s="15" t="s">
        <v>13</v>
      </c>
      <c r="E838" s="16" t="s">
        <v>99</v>
      </c>
      <c r="F838" s="16" t="s">
        <v>1496</v>
      </c>
      <c r="G838" s="17">
        <v>1480.89</v>
      </c>
      <c r="H838" s="17">
        <v>0</v>
      </c>
      <c r="I838" s="17">
        <v>1480.89</v>
      </c>
      <c r="AG838" s="19"/>
    </row>
    <row r="839" spans="1:33" s="18" customFormat="1" ht="42" customHeight="1">
      <c r="A839" s="12" t="s">
        <v>603</v>
      </c>
      <c r="B839" s="13">
        <v>40767558200</v>
      </c>
      <c r="C839" s="14" t="s">
        <v>1497</v>
      </c>
      <c r="D839" s="15" t="s">
        <v>13</v>
      </c>
      <c r="E839" s="16" t="s">
        <v>99</v>
      </c>
      <c r="F839" s="16" t="s">
        <v>1498</v>
      </c>
      <c r="G839" s="17">
        <v>1480.89</v>
      </c>
      <c r="H839" s="17">
        <v>0</v>
      </c>
      <c r="I839" s="17">
        <v>1480.89</v>
      </c>
      <c r="AG839" s="19"/>
    </row>
    <row r="840" spans="1:33" s="18" customFormat="1" ht="42" customHeight="1">
      <c r="A840" s="12" t="s">
        <v>131</v>
      </c>
      <c r="B840" s="13">
        <v>4312369000190</v>
      </c>
      <c r="C840" s="14" t="s">
        <v>1499</v>
      </c>
      <c r="D840" s="15" t="s">
        <v>13</v>
      </c>
      <c r="E840" s="16" t="s">
        <v>99</v>
      </c>
      <c r="F840" s="16" t="s">
        <v>1500</v>
      </c>
      <c r="G840" s="17">
        <v>114502.52</v>
      </c>
      <c r="H840" s="17">
        <v>0</v>
      </c>
      <c r="I840" s="17">
        <v>0</v>
      </c>
      <c r="AG840" s="19"/>
    </row>
    <row r="841" spans="1:33" s="18" customFormat="1" ht="42" customHeight="1">
      <c r="A841" s="12" t="s">
        <v>328</v>
      </c>
      <c r="B841" s="13">
        <v>1742429000117</v>
      </c>
      <c r="C841" s="14" t="s">
        <v>1501</v>
      </c>
      <c r="D841" s="15" t="s">
        <v>21</v>
      </c>
      <c r="E841" s="16" t="s">
        <v>57</v>
      </c>
      <c r="F841" s="16" t="s">
        <v>1502</v>
      </c>
      <c r="G841" s="17">
        <v>3800</v>
      </c>
      <c r="H841" s="17">
        <v>0</v>
      </c>
      <c r="I841" s="17">
        <v>3800</v>
      </c>
      <c r="AG841" s="19"/>
    </row>
    <row r="842" spans="1:33" s="18" customFormat="1" ht="42" customHeight="1">
      <c r="A842" s="12" t="s">
        <v>1073</v>
      </c>
      <c r="B842" s="13">
        <v>9353109000187</v>
      </c>
      <c r="C842" s="14" t="s">
        <v>1503</v>
      </c>
      <c r="D842" s="15" t="s">
        <v>21</v>
      </c>
      <c r="E842" s="16" t="s">
        <v>57</v>
      </c>
      <c r="F842" s="16" t="s">
        <v>1504</v>
      </c>
      <c r="G842" s="17">
        <v>581685</v>
      </c>
      <c r="H842" s="17">
        <v>0</v>
      </c>
      <c r="I842" s="17">
        <v>0</v>
      </c>
      <c r="AG842" s="19"/>
    </row>
    <row r="843" spans="1:33" s="18" customFormat="1" ht="42" customHeight="1">
      <c r="A843" s="12" t="s">
        <v>1292</v>
      </c>
      <c r="B843" s="13">
        <v>11347756000128</v>
      </c>
      <c r="C843" s="14" t="s">
        <v>1503</v>
      </c>
      <c r="D843" s="15" t="s">
        <v>21</v>
      </c>
      <c r="E843" s="16" t="s">
        <v>57</v>
      </c>
      <c r="F843" s="16" t="s">
        <v>1505</v>
      </c>
      <c r="G843" s="17">
        <v>86520</v>
      </c>
      <c r="H843" s="17">
        <v>0</v>
      </c>
      <c r="I843" s="17">
        <v>0</v>
      </c>
      <c r="AG843" s="19"/>
    </row>
    <row r="844" spans="1:33" s="18" customFormat="1" ht="42" customHeight="1">
      <c r="A844" s="12" t="s">
        <v>1506</v>
      </c>
      <c r="B844" s="13">
        <v>1465093000192</v>
      </c>
      <c r="C844" s="14" t="s">
        <v>1507</v>
      </c>
      <c r="D844" s="15" t="s">
        <v>21</v>
      </c>
      <c r="E844" s="16" t="s">
        <v>57</v>
      </c>
      <c r="F844" s="16" t="s">
        <v>1508</v>
      </c>
      <c r="G844" s="17">
        <v>52060</v>
      </c>
      <c r="H844" s="17">
        <v>0</v>
      </c>
      <c r="I844" s="17">
        <v>0</v>
      </c>
      <c r="AG844" s="19"/>
    </row>
    <row r="845" spans="1:33" s="18" customFormat="1" ht="42" customHeight="1">
      <c r="A845" s="12" t="s">
        <v>348</v>
      </c>
      <c r="B845" s="13">
        <v>34288970210</v>
      </c>
      <c r="C845" s="14" t="s">
        <v>1509</v>
      </c>
      <c r="D845" s="15" t="s">
        <v>13</v>
      </c>
      <c r="E845" s="16" t="s">
        <v>99</v>
      </c>
      <c r="F845" s="16" t="s">
        <v>1510</v>
      </c>
      <c r="G845" s="17">
        <v>822.72</v>
      </c>
      <c r="H845" s="17">
        <v>0</v>
      </c>
      <c r="I845" s="17">
        <v>822.72</v>
      </c>
      <c r="AG845" s="19"/>
    </row>
    <row r="846" spans="1:33" s="18" customFormat="1" ht="42" customHeight="1">
      <c r="A846" s="12" t="s">
        <v>1511</v>
      </c>
      <c r="B846" s="13">
        <v>82548250253</v>
      </c>
      <c r="C846" s="14" t="s">
        <v>1512</v>
      </c>
      <c r="D846" s="15" t="s">
        <v>13</v>
      </c>
      <c r="E846" s="16" t="s">
        <v>99</v>
      </c>
      <c r="F846" s="16" t="s">
        <v>1513</v>
      </c>
      <c r="G846" s="17">
        <v>855.14</v>
      </c>
      <c r="H846" s="17">
        <v>0</v>
      </c>
      <c r="I846" s="17">
        <v>855.14</v>
      </c>
      <c r="AG846" s="19"/>
    </row>
    <row r="847" spans="1:33" s="18" customFormat="1" ht="42" customHeight="1">
      <c r="A847" s="12" t="s">
        <v>1514</v>
      </c>
      <c r="B847" s="13">
        <v>69920150282</v>
      </c>
      <c r="C847" s="14" t="s">
        <v>1512</v>
      </c>
      <c r="D847" s="15" t="s">
        <v>13</v>
      </c>
      <c r="E847" s="16" t="s">
        <v>99</v>
      </c>
      <c r="F847" s="16" t="s">
        <v>1515</v>
      </c>
      <c r="G847" s="17">
        <v>855.14</v>
      </c>
      <c r="H847" s="17">
        <v>0</v>
      </c>
      <c r="I847" s="17">
        <v>855.14</v>
      </c>
      <c r="AG847" s="19"/>
    </row>
    <row r="848" spans="1:33" s="18" customFormat="1" ht="42" customHeight="1">
      <c r="A848" s="12" t="s">
        <v>434</v>
      </c>
      <c r="B848" s="13">
        <v>40667790268</v>
      </c>
      <c r="C848" s="14" t="s">
        <v>1516</v>
      </c>
      <c r="D848" s="15" t="s">
        <v>13</v>
      </c>
      <c r="E848" s="16" t="s">
        <v>99</v>
      </c>
      <c r="F848" s="16" t="s">
        <v>1517</v>
      </c>
      <c r="G848" s="17">
        <v>1563.16</v>
      </c>
      <c r="H848" s="17">
        <v>0</v>
      </c>
      <c r="I848" s="17">
        <v>1563.16</v>
      </c>
      <c r="AG848" s="19"/>
    </row>
    <row r="849" spans="1:33" s="18" customFormat="1" ht="42" customHeight="1">
      <c r="A849" s="12" t="s">
        <v>1518</v>
      </c>
      <c r="B849" s="13">
        <v>8945112000127</v>
      </c>
      <c r="C849" s="14" t="s">
        <v>1519</v>
      </c>
      <c r="D849" s="15" t="s">
        <v>21</v>
      </c>
      <c r="E849" s="16" t="s">
        <v>14</v>
      </c>
      <c r="F849" s="16" t="s">
        <v>1520</v>
      </c>
      <c r="G849" s="17">
        <v>525</v>
      </c>
      <c r="H849" s="17">
        <v>525</v>
      </c>
      <c r="I849" s="17">
        <v>525</v>
      </c>
      <c r="AG849" s="19"/>
    </row>
    <row r="850" spans="1:33" s="18" customFormat="1" ht="42" customHeight="1">
      <c r="A850" s="12" t="s">
        <v>1521</v>
      </c>
      <c r="B850" s="13">
        <v>2951346905</v>
      </c>
      <c r="C850" s="14" t="s">
        <v>1522</v>
      </c>
      <c r="D850" s="15" t="s">
        <v>13</v>
      </c>
      <c r="E850" s="16" t="s">
        <v>99</v>
      </c>
      <c r="F850" s="16" t="s">
        <v>1523</v>
      </c>
      <c r="G850" s="17">
        <v>964.92</v>
      </c>
      <c r="H850" s="17">
        <v>0</v>
      </c>
      <c r="I850" s="17">
        <v>964.92</v>
      </c>
      <c r="AG850" s="19"/>
    </row>
    <row r="851" spans="1:33" s="18" customFormat="1" ht="42" customHeight="1">
      <c r="A851" s="12" t="s">
        <v>1524</v>
      </c>
      <c r="B851" s="13">
        <v>6050437000116</v>
      </c>
      <c r="C851" s="14" t="s">
        <v>1525</v>
      </c>
      <c r="D851" s="15" t="s">
        <v>21</v>
      </c>
      <c r="E851" s="16" t="s">
        <v>57</v>
      </c>
      <c r="F851" s="16" t="s">
        <v>1526</v>
      </c>
      <c r="G851" s="17">
        <v>12380</v>
      </c>
      <c r="H851" s="17">
        <v>12380</v>
      </c>
      <c r="I851" s="17">
        <v>12380</v>
      </c>
      <c r="AG851" s="19"/>
    </row>
    <row r="852" spans="1:33" s="18" customFormat="1" ht="42" customHeight="1">
      <c r="A852" s="12" t="s">
        <v>1010</v>
      </c>
      <c r="B852" s="13">
        <v>21634385000119</v>
      </c>
      <c r="C852" s="14" t="s">
        <v>1527</v>
      </c>
      <c r="D852" s="15" t="s">
        <v>21</v>
      </c>
      <c r="E852" s="16" t="s">
        <v>57</v>
      </c>
      <c r="F852" s="16" t="s">
        <v>1528</v>
      </c>
      <c r="G852" s="17">
        <v>949.5</v>
      </c>
      <c r="H852" s="17">
        <v>949.5</v>
      </c>
      <c r="I852" s="17">
        <v>949.5</v>
      </c>
      <c r="AG852" s="19"/>
    </row>
    <row r="853" spans="1:33" s="18" customFormat="1" ht="42" customHeight="1">
      <c r="A853" s="12" t="s">
        <v>1010</v>
      </c>
      <c r="B853" s="13">
        <v>21634385000119</v>
      </c>
      <c r="C853" s="14" t="s">
        <v>1527</v>
      </c>
      <c r="D853" s="15" t="s">
        <v>21</v>
      </c>
      <c r="E853" s="16" t="s">
        <v>57</v>
      </c>
      <c r="F853" s="16" t="s">
        <v>1529</v>
      </c>
      <c r="G853" s="17">
        <v>3405.14</v>
      </c>
      <c r="H853" s="17">
        <v>3405.14</v>
      </c>
      <c r="I853" s="17">
        <v>3405.14</v>
      </c>
      <c r="AG853" s="19"/>
    </row>
    <row r="854" spans="1:33" s="18" customFormat="1" ht="42" customHeight="1">
      <c r="A854" s="12" t="s">
        <v>1530</v>
      </c>
      <c r="B854" s="13">
        <v>28388146000175</v>
      </c>
      <c r="C854" s="14" t="s">
        <v>1531</v>
      </c>
      <c r="D854" s="15" t="s">
        <v>21</v>
      </c>
      <c r="E854" s="16" t="s">
        <v>57</v>
      </c>
      <c r="F854" s="16" t="s">
        <v>1532</v>
      </c>
      <c r="G854" s="17">
        <v>34844</v>
      </c>
      <c r="H854" s="17">
        <v>34844</v>
      </c>
      <c r="I854" s="17">
        <v>34844</v>
      </c>
      <c r="AG854" s="19"/>
    </row>
    <row r="855" spans="1:33" s="18" customFormat="1" ht="42" customHeight="1">
      <c r="A855" s="12" t="s">
        <v>148</v>
      </c>
      <c r="B855" s="13">
        <v>5610079000196</v>
      </c>
      <c r="C855" s="14" t="s">
        <v>1533</v>
      </c>
      <c r="D855" s="15" t="s">
        <v>13</v>
      </c>
      <c r="E855" s="16" t="s">
        <v>99</v>
      </c>
      <c r="F855" s="16" t="s">
        <v>1534</v>
      </c>
      <c r="G855" s="17">
        <v>186.23</v>
      </c>
      <c r="H855" s="17">
        <v>0</v>
      </c>
      <c r="I855" s="17">
        <v>186.23</v>
      </c>
      <c r="AG855" s="19"/>
    </row>
    <row r="856" spans="1:33" s="18" customFormat="1" ht="42" customHeight="1">
      <c r="A856" s="12" t="s">
        <v>143</v>
      </c>
      <c r="B856" s="13">
        <v>4406195000125</v>
      </c>
      <c r="C856" s="14" t="s">
        <v>1535</v>
      </c>
      <c r="D856" s="15" t="s">
        <v>13</v>
      </c>
      <c r="E856" s="16" t="s">
        <v>99</v>
      </c>
      <c r="F856" s="16" t="s">
        <v>1536</v>
      </c>
      <c r="G856" s="17">
        <v>229.54</v>
      </c>
      <c r="H856" s="17">
        <v>0</v>
      </c>
      <c r="I856" s="17">
        <v>229.54</v>
      </c>
      <c r="AG856" s="19"/>
    </row>
    <row r="857" spans="1:33" s="18" customFormat="1" ht="42" customHeight="1">
      <c r="A857" s="12" t="s">
        <v>187</v>
      </c>
      <c r="B857" s="13" t="s">
        <v>188</v>
      </c>
      <c r="C857" s="14" t="s">
        <v>530</v>
      </c>
      <c r="D857" s="15" t="s">
        <v>13</v>
      </c>
      <c r="E857" s="16" t="s">
        <v>99</v>
      </c>
      <c r="F857" s="16" t="s">
        <v>1537</v>
      </c>
      <c r="G857" s="17">
        <v>4757169.72</v>
      </c>
      <c r="H857" s="17">
        <v>26789.67</v>
      </c>
      <c r="I857" s="17">
        <f>1637538.45+2106825.58+26789.67</f>
        <v>3771153.7</v>
      </c>
      <c r="AG857" s="19"/>
    </row>
    <row r="858" spans="1:33" s="18" customFormat="1" ht="42" customHeight="1">
      <c r="A858" s="12" t="s">
        <v>187</v>
      </c>
      <c r="B858" s="13" t="s">
        <v>188</v>
      </c>
      <c r="C858" s="14" t="s">
        <v>530</v>
      </c>
      <c r="D858" s="15" t="s">
        <v>13</v>
      </c>
      <c r="E858" s="16" t="s">
        <v>99</v>
      </c>
      <c r="F858" s="16" t="s">
        <v>1538</v>
      </c>
      <c r="G858" s="17">
        <v>3781848.06</v>
      </c>
      <c r="H858" s="17">
        <v>0</v>
      </c>
      <c r="I858" s="17">
        <v>3781848.06</v>
      </c>
      <c r="AG858" s="19"/>
    </row>
    <row r="859" spans="1:33" s="18" customFormat="1" ht="42" customHeight="1">
      <c r="A859" s="12" t="s">
        <v>187</v>
      </c>
      <c r="B859" s="13" t="s">
        <v>188</v>
      </c>
      <c r="C859" s="14" t="s">
        <v>530</v>
      </c>
      <c r="D859" s="15" t="s">
        <v>13</v>
      </c>
      <c r="E859" s="16" t="s">
        <v>99</v>
      </c>
      <c r="F859" s="16" t="s">
        <v>1539</v>
      </c>
      <c r="G859" s="17">
        <v>972533.4</v>
      </c>
      <c r="H859" s="17">
        <v>0</v>
      </c>
      <c r="I859" s="17">
        <v>972533.4</v>
      </c>
      <c r="AG859" s="19"/>
    </row>
    <row r="860" spans="1:33" s="18" customFormat="1" ht="42" customHeight="1">
      <c r="A860" s="12" t="s">
        <v>187</v>
      </c>
      <c r="B860" s="13" t="s">
        <v>188</v>
      </c>
      <c r="C860" s="14" t="s">
        <v>530</v>
      </c>
      <c r="D860" s="15" t="s">
        <v>13</v>
      </c>
      <c r="E860" s="16" t="s">
        <v>99</v>
      </c>
      <c r="F860" s="16" t="s">
        <v>1540</v>
      </c>
      <c r="G860" s="17">
        <v>907055.11</v>
      </c>
      <c r="H860" s="17">
        <v>0</v>
      </c>
      <c r="I860" s="17">
        <v>907055.11</v>
      </c>
      <c r="AG860" s="19"/>
    </row>
    <row r="861" spans="1:33" s="18" customFormat="1" ht="42" customHeight="1">
      <c r="A861" s="12" t="s">
        <v>187</v>
      </c>
      <c r="B861" s="13" t="s">
        <v>188</v>
      </c>
      <c r="C861" s="14" t="s">
        <v>530</v>
      </c>
      <c r="D861" s="15" t="s">
        <v>13</v>
      </c>
      <c r="E861" s="16" t="s">
        <v>99</v>
      </c>
      <c r="F861" s="16" t="s">
        <v>1541</v>
      </c>
      <c r="G861" s="17">
        <v>175562.92</v>
      </c>
      <c r="H861" s="17">
        <v>0</v>
      </c>
      <c r="I861" s="17">
        <v>175562.92</v>
      </c>
      <c r="AG861" s="19"/>
    </row>
    <row r="862" spans="1:33" s="18" customFormat="1" ht="42" customHeight="1">
      <c r="A862" s="12" t="s">
        <v>187</v>
      </c>
      <c r="B862" s="13" t="s">
        <v>188</v>
      </c>
      <c r="C862" s="14" t="s">
        <v>530</v>
      </c>
      <c r="D862" s="15" t="s">
        <v>13</v>
      </c>
      <c r="E862" s="16" t="s">
        <v>99</v>
      </c>
      <c r="F862" s="16" t="s">
        <v>1542</v>
      </c>
      <c r="G862" s="17">
        <v>168306.32</v>
      </c>
      <c r="H862" s="17">
        <v>0</v>
      </c>
      <c r="I862" s="17">
        <v>168306.32</v>
      </c>
      <c r="AG862" s="19"/>
    </row>
    <row r="863" spans="1:33" s="18" customFormat="1" ht="42" customHeight="1">
      <c r="A863" s="12" t="s">
        <v>187</v>
      </c>
      <c r="B863" s="13" t="s">
        <v>188</v>
      </c>
      <c r="C863" s="14" t="s">
        <v>530</v>
      </c>
      <c r="D863" s="15" t="s">
        <v>13</v>
      </c>
      <c r="E863" s="16" t="s">
        <v>99</v>
      </c>
      <c r="F863" s="16" t="s">
        <v>1543</v>
      </c>
      <c r="G863" s="17">
        <v>89843.99</v>
      </c>
      <c r="H863" s="17">
        <v>0</v>
      </c>
      <c r="I863" s="17">
        <v>89843.99</v>
      </c>
      <c r="AG863" s="19"/>
    </row>
    <row r="864" spans="1:33" s="18" customFormat="1" ht="42" customHeight="1">
      <c r="A864" s="12" t="s">
        <v>187</v>
      </c>
      <c r="B864" s="13" t="s">
        <v>188</v>
      </c>
      <c r="C864" s="14" t="s">
        <v>530</v>
      </c>
      <c r="D864" s="15" t="s">
        <v>13</v>
      </c>
      <c r="E864" s="16" t="s">
        <v>99</v>
      </c>
      <c r="F864" s="16" t="s">
        <v>1544</v>
      </c>
      <c r="G864" s="17">
        <v>63506</v>
      </c>
      <c r="H864" s="17">
        <v>0</v>
      </c>
      <c r="I864" s="17">
        <v>63506</v>
      </c>
      <c r="AG864" s="19"/>
    </row>
    <row r="865" spans="1:33" s="18" customFormat="1" ht="42" customHeight="1">
      <c r="A865" s="12" t="s">
        <v>187</v>
      </c>
      <c r="B865" s="13" t="s">
        <v>188</v>
      </c>
      <c r="C865" s="14" t="s">
        <v>530</v>
      </c>
      <c r="D865" s="15" t="s">
        <v>13</v>
      </c>
      <c r="E865" s="16" t="s">
        <v>99</v>
      </c>
      <c r="F865" s="16" t="s">
        <v>1545</v>
      </c>
      <c r="G865" s="17">
        <v>35038.68</v>
      </c>
      <c r="H865" s="17">
        <v>0</v>
      </c>
      <c r="I865" s="17">
        <v>35038.68</v>
      </c>
      <c r="AG865" s="19"/>
    </row>
    <row r="866" spans="1:33" s="18" customFormat="1" ht="42" customHeight="1">
      <c r="A866" s="12" t="s">
        <v>187</v>
      </c>
      <c r="B866" s="13" t="s">
        <v>188</v>
      </c>
      <c r="C866" s="14" t="s">
        <v>530</v>
      </c>
      <c r="D866" s="15" t="s">
        <v>13</v>
      </c>
      <c r="E866" s="16" t="s">
        <v>99</v>
      </c>
      <c r="F866" s="16" t="s">
        <v>1546</v>
      </c>
      <c r="G866" s="17">
        <v>26375.43</v>
      </c>
      <c r="H866" s="17">
        <v>0</v>
      </c>
      <c r="I866" s="17">
        <v>26375.43</v>
      </c>
      <c r="AG866" s="19"/>
    </row>
    <row r="867" spans="1:33" s="18" customFormat="1" ht="42" customHeight="1">
      <c r="A867" s="12" t="s">
        <v>187</v>
      </c>
      <c r="B867" s="13" t="s">
        <v>188</v>
      </c>
      <c r="C867" s="14" t="s">
        <v>530</v>
      </c>
      <c r="D867" s="15" t="s">
        <v>13</v>
      </c>
      <c r="E867" s="16" t="s">
        <v>99</v>
      </c>
      <c r="F867" s="16" t="s">
        <v>1547</v>
      </c>
      <c r="G867" s="17">
        <v>16616.53</v>
      </c>
      <c r="H867" s="17">
        <v>0</v>
      </c>
      <c r="I867" s="17">
        <v>16616.53</v>
      </c>
      <c r="AG867" s="19"/>
    </row>
    <row r="868" spans="1:33" s="18" customFormat="1" ht="42" customHeight="1">
      <c r="A868" s="12" t="s">
        <v>187</v>
      </c>
      <c r="B868" s="13" t="s">
        <v>188</v>
      </c>
      <c r="C868" s="14" t="s">
        <v>530</v>
      </c>
      <c r="D868" s="15" t="s">
        <v>13</v>
      </c>
      <c r="E868" s="16" t="s">
        <v>99</v>
      </c>
      <c r="F868" s="16" t="s">
        <v>1548</v>
      </c>
      <c r="G868" s="17">
        <v>9522.15</v>
      </c>
      <c r="H868" s="17">
        <v>0</v>
      </c>
      <c r="I868" s="17">
        <v>9522.15</v>
      </c>
      <c r="AG868" s="19"/>
    </row>
    <row r="869" spans="1:33" s="18" customFormat="1" ht="42" customHeight="1">
      <c r="A869" s="12" t="s">
        <v>187</v>
      </c>
      <c r="B869" s="13" t="s">
        <v>188</v>
      </c>
      <c r="C869" s="14" t="s">
        <v>530</v>
      </c>
      <c r="D869" s="15" t="s">
        <v>13</v>
      </c>
      <c r="E869" s="16" t="s">
        <v>99</v>
      </c>
      <c r="F869" s="16" t="s">
        <v>1549</v>
      </c>
      <c r="G869" s="17">
        <v>2200</v>
      </c>
      <c r="H869" s="17">
        <v>0</v>
      </c>
      <c r="I869" s="17">
        <v>2200</v>
      </c>
      <c r="AG869" s="19"/>
    </row>
    <row r="870" spans="1:33" s="18" customFormat="1" ht="42" customHeight="1">
      <c r="A870" s="12" t="s">
        <v>187</v>
      </c>
      <c r="B870" s="13" t="s">
        <v>188</v>
      </c>
      <c r="C870" s="14" t="s">
        <v>530</v>
      </c>
      <c r="D870" s="15" t="s">
        <v>13</v>
      </c>
      <c r="E870" s="16" t="s">
        <v>99</v>
      </c>
      <c r="F870" s="16" t="s">
        <v>1550</v>
      </c>
      <c r="G870" s="17">
        <v>1143.16</v>
      </c>
      <c r="H870" s="17">
        <v>0</v>
      </c>
      <c r="I870" s="17">
        <v>1143.16</v>
      </c>
      <c r="AG870" s="19"/>
    </row>
    <row r="871" spans="1:33" s="18" customFormat="1" ht="42" customHeight="1">
      <c r="A871" s="12" t="s">
        <v>137</v>
      </c>
      <c r="B871" s="13">
        <v>29979036001031</v>
      </c>
      <c r="C871" s="14" t="s">
        <v>1551</v>
      </c>
      <c r="D871" s="15" t="s">
        <v>13</v>
      </c>
      <c r="E871" s="16" t="s">
        <v>99</v>
      </c>
      <c r="F871" s="16" t="s">
        <v>1552</v>
      </c>
      <c r="G871" s="17">
        <v>110204.51</v>
      </c>
      <c r="H871" s="17">
        <v>0</v>
      </c>
      <c r="I871" s="17">
        <v>110204.51</v>
      </c>
      <c r="AG871" s="19"/>
    </row>
    <row r="872" spans="1:33" s="18" customFormat="1" ht="42" customHeight="1">
      <c r="A872" s="12" t="s">
        <v>187</v>
      </c>
      <c r="B872" s="13" t="s">
        <v>188</v>
      </c>
      <c r="C872" s="14" t="s">
        <v>552</v>
      </c>
      <c r="D872" s="15" t="s">
        <v>13</v>
      </c>
      <c r="E872" s="16" t="s">
        <v>99</v>
      </c>
      <c r="F872" s="16" t="s">
        <v>1553</v>
      </c>
      <c r="G872" s="17">
        <v>1005858.12</v>
      </c>
      <c r="H872" s="17">
        <v>0</v>
      </c>
      <c r="I872" s="17">
        <f>767598.8+158173.35</f>
        <v>925772.15</v>
      </c>
      <c r="AG872" s="19"/>
    </row>
    <row r="873" spans="1:33" s="18" customFormat="1" ht="42" customHeight="1">
      <c r="A873" s="12" t="s">
        <v>187</v>
      </c>
      <c r="B873" s="13" t="s">
        <v>188</v>
      </c>
      <c r="C873" s="14" t="s">
        <v>552</v>
      </c>
      <c r="D873" s="15" t="s">
        <v>13</v>
      </c>
      <c r="E873" s="16" t="s">
        <v>99</v>
      </c>
      <c r="F873" s="16" t="s">
        <v>1554</v>
      </c>
      <c r="G873" s="17">
        <v>12309.36</v>
      </c>
      <c r="H873" s="17">
        <v>0</v>
      </c>
      <c r="I873" s="17">
        <v>12309.36</v>
      </c>
      <c r="AG873" s="19"/>
    </row>
    <row r="874" spans="1:33" s="18" customFormat="1" ht="42" customHeight="1">
      <c r="A874" s="12" t="s">
        <v>187</v>
      </c>
      <c r="B874" s="13" t="s">
        <v>188</v>
      </c>
      <c r="C874" s="14" t="s">
        <v>548</v>
      </c>
      <c r="D874" s="15" t="s">
        <v>13</v>
      </c>
      <c r="E874" s="16" t="s">
        <v>99</v>
      </c>
      <c r="F874" s="16" t="s">
        <v>1555</v>
      </c>
      <c r="G874" s="17">
        <v>2023608.44</v>
      </c>
      <c r="H874" s="17">
        <v>1142.78</v>
      </c>
      <c r="I874" s="17">
        <f>1583419.47+278714.57+1142.78</f>
        <v>1863276.82</v>
      </c>
      <c r="AG874" s="19"/>
    </row>
    <row r="875" spans="1:33" s="18" customFormat="1" ht="42" customHeight="1">
      <c r="A875" s="12" t="s">
        <v>187</v>
      </c>
      <c r="B875" s="13" t="s">
        <v>188</v>
      </c>
      <c r="C875" s="14" t="s">
        <v>548</v>
      </c>
      <c r="D875" s="15" t="s">
        <v>13</v>
      </c>
      <c r="E875" s="16" t="s">
        <v>99</v>
      </c>
      <c r="F875" s="16" t="s">
        <v>1556</v>
      </c>
      <c r="G875" s="17">
        <v>130902.18</v>
      </c>
      <c r="H875" s="17">
        <v>0</v>
      </c>
      <c r="I875" s="17">
        <v>130902.18</v>
      </c>
      <c r="AG875" s="19"/>
    </row>
    <row r="876" spans="1:33" s="18" customFormat="1" ht="42" customHeight="1">
      <c r="A876" s="12" t="s">
        <v>187</v>
      </c>
      <c r="B876" s="13" t="s">
        <v>188</v>
      </c>
      <c r="C876" s="14" t="s">
        <v>548</v>
      </c>
      <c r="D876" s="15" t="s">
        <v>13</v>
      </c>
      <c r="E876" s="16" t="s">
        <v>99</v>
      </c>
      <c r="F876" s="16" t="s">
        <v>1557</v>
      </c>
      <c r="G876" s="17">
        <v>16899.32</v>
      </c>
      <c r="H876" s="17">
        <v>0</v>
      </c>
      <c r="I876" s="17">
        <v>16899.32</v>
      </c>
      <c r="AG876" s="19"/>
    </row>
    <row r="877" spans="1:33" s="18" customFormat="1" ht="42" customHeight="1">
      <c r="A877" s="12" t="s">
        <v>469</v>
      </c>
      <c r="B877" s="13">
        <v>42878411234</v>
      </c>
      <c r="C877" s="14" t="s">
        <v>1558</v>
      </c>
      <c r="D877" s="15" t="s">
        <v>13</v>
      </c>
      <c r="E877" s="16" t="s">
        <v>99</v>
      </c>
      <c r="F877" s="16" t="s">
        <v>1559</v>
      </c>
      <c r="G877" s="17">
        <v>1000</v>
      </c>
      <c r="H877" s="17">
        <v>0</v>
      </c>
      <c r="I877" s="17">
        <v>1000</v>
      </c>
      <c r="AG877" s="19"/>
    </row>
    <row r="878" spans="1:33" s="18" customFormat="1" ht="42" customHeight="1">
      <c r="A878" s="12" t="s">
        <v>348</v>
      </c>
      <c r="B878" s="13">
        <v>34288970210</v>
      </c>
      <c r="C878" s="14" t="s">
        <v>1560</v>
      </c>
      <c r="D878" s="15" t="s">
        <v>13</v>
      </c>
      <c r="E878" s="16" t="s">
        <v>99</v>
      </c>
      <c r="F878" s="16" t="s">
        <v>1561</v>
      </c>
      <c r="G878" s="17">
        <v>822.72</v>
      </c>
      <c r="H878" s="17">
        <v>0</v>
      </c>
      <c r="I878" s="17">
        <v>822.72</v>
      </c>
      <c r="AG878" s="19"/>
    </row>
    <row r="879" spans="1:33" s="18" customFormat="1" ht="42" customHeight="1">
      <c r="A879" s="12" t="s">
        <v>1562</v>
      </c>
      <c r="B879" s="13">
        <v>2381007580</v>
      </c>
      <c r="C879" s="14" t="s">
        <v>1563</v>
      </c>
      <c r="D879" s="15" t="s">
        <v>13</v>
      </c>
      <c r="E879" s="16" t="s">
        <v>99</v>
      </c>
      <c r="F879" s="16" t="s">
        <v>1564</v>
      </c>
      <c r="G879" s="17">
        <v>1113.75</v>
      </c>
      <c r="H879" s="17">
        <v>0</v>
      </c>
      <c r="I879" s="17">
        <v>1113.75</v>
      </c>
      <c r="AG879" s="19"/>
    </row>
    <row r="880" spans="1:33" s="18" customFormat="1" ht="42" customHeight="1">
      <c r="A880" s="12" t="s">
        <v>187</v>
      </c>
      <c r="B880" s="13" t="s">
        <v>188</v>
      </c>
      <c r="C880" s="14" t="s">
        <v>392</v>
      </c>
      <c r="D880" s="15" t="s">
        <v>13</v>
      </c>
      <c r="E880" s="16" t="s">
        <v>99</v>
      </c>
      <c r="F880" s="16" t="s">
        <v>1565</v>
      </c>
      <c r="G880" s="17">
        <v>747414.11</v>
      </c>
      <c r="H880" s="17">
        <v>0</v>
      </c>
      <c r="I880" s="17">
        <v>747414.11</v>
      </c>
      <c r="AG880" s="19"/>
    </row>
    <row r="881" spans="1:33" s="18" customFormat="1" ht="42" customHeight="1">
      <c r="A881" s="12" t="s">
        <v>187</v>
      </c>
      <c r="B881" s="13" t="s">
        <v>188</v>
      </c>
      <c r="C881" s="14" t="s">
        <v>395</v>
      </c>
      <c r="D881" s="15" t="s">
        <v>13</v>
      </c>
      <c r="E881" s="16" t="s">
        <v>99</v>
      </c>
      <c r="F881" s="16" t="s">
        <v>1566</v>
      </c>
      <c r="G881" s="17">
        <v>448078.19</v>
      </c>
      <c r="H881" s="17">
        <v>0</v>
      </c>
      <c r="I881" s="17">
        <v>448078.19</v>
      </c>
      <c r="AG881" s="19"/>
    </row>
    <row r="882" spans="1:33" s="18" customFormat="1" ht="42" customHeight="1">
      <c r="A882" s="12" t="s">
        <v>187</v>
      </c>
      <c r="B882" s="13" t="s">
        <v>188</v>
      </c>
      <c r="C882" s="14" t="s">
        <v>395</v>
      </c>
      <c r="D882" s="15" t="s">
        <v>13</v>
      </c>
      <c r="E882" s="16" t="s">
        <v>99</v>
      </c>
      <c r="F882" s="16" t="s">
        <v>1567</v>
      </c>
      <c r="G882" s="17">
        <v>6858.78</v>
      </c>
      <c r="H882" s="17">
        <v>0</v>
      </c>
      <c r="I882" s="17">
        <v>6858.78</v>
      </c>
      <c r="AG882" s="19"/>
    </row>
    <row r="883" spans="1:33" s="18" customFormat="1" ht="42" customHeight="1">
      <c r="A883" s="12" t="s">
        <v>187</v>
      </c>
      <c r="B883" s="13" t="s">
        <v>188</v>
      </c>
      <c r="C883" s="14" t="s">
        <v>395</v>
      </c>
      <c r="D883" s="15" t="s">
        <v>13</v>
      </c>
      <c r="E883" s="16" t="s">
        <v>99</v>
      </c>
      <c r="F883" s="16" t="s">
        <v>1568</v>
      </c>
      <c r="G883" s="17">
        <v>81552.13</v>
      </c>
      <c r="H883" s="17">
        <v>0</v>
      </c>
      <c r="I883" s="17">
        <v>81552.13</v>
      </c>
      <c r="AG883" s="19"/>
    </row>
    <row r="884" spans="1:33" s="18" customFormat="1" ht="42" customHeight="1">
      <c r="A884" s="12" t="s">
        <v>187</v>
      </c>
      <c r="B884" s="13" t="s">
        <v>188</v>
      </c>
      <c r="C884" s="14" t="s">
        <v>530</v>
      </c>
      <c r="D884" s="15" t="s">
        <v>13</v>
      </c>
      <c r="E884" s="16" t="s">
        <v>99</v>
      </c>
      <c r="F884" s="16" t="s">
        <v>1569</v>
      </c>
      <c r="G884" s="17">
        <v>16041.77</v>
      </c>
      <c r="H884" s="17">
        <v>0</v>
      </c>
      <c r="I884" s="17">
        <v>16041.77</v>
      </c>
      <c r="AG884" s="19"/>
    </row>
    <row r="885" spans="1:33" s="18" customFormat="1" ht="42" customHeight="1">
      <c r="A885" s="12" t="s">
        <v>187</v>
      </c>
      <c r="B885" s="13" t="s">
        <v>188</v>
      </c>
      <c r="C885" s="14" t="s">
        <v>530</v>
      </c>
      <c r="D885" s="15" t="s">
        <v>13</v>
      </c>
      <c r="E885" s="16" t="s">
        <v>99</v>
      </c>
      <c r="F885" s="16" t="s">
        <v>1570</v>
      </c>
      <c r="G885" s="17">
        <v>28012.11</v>
      </c>
      <c r="H885" s="17">
        <v>0</v>
      </c>
      <c r="I885" s="17">
        <v>28012.11</v>
      </c>
      <c r="AG885" s="19"/>
    </row>
    <row r="886" spans="1:33" s="18" customFormat="1" ht="42" customHeight="1">
      <c r="A886" s="12" t="s">
        <v>187</v>
      </c>
      <c r="B886" s="13" t="s">
        <v>188</v>
      </c>
      <c r="C886" s="14" t="s">
        <v>530</v>
      </c>
      <c r="D886" s="15" t="s">
        <v>13</v>
      </c>
      <c r="E886" s="16" t="s">
        <v>99</v>
      </c>
      <c r="F886" s="16" t="s">
        <v>1571</v>
      </c>
      <c r="G886" s="17">
        <v>49241.12</v>
      </c>
      <c r="H886" s="17">
        <v>0</v>
      </c>
      <c r="I886" s="17">
        <v>49241.12</v>
      </c>
      <c r="AG886" s="19"/>
    </row>
    <row r="887" spans="1:33" s="18" customFormat="1" ht="42" customHeight="1">
      <c r="A887" s="12" t="s">
        <v>187</v>
      </c>
      <c r="B887" s="13" t="s">
        <v>188</v>
      </c>
      <c r="C887" s="14" t="s">
        <v>530</v>
      </c>
      <c r="D887" s="15" t="s">
        <v>13</v>
      </c>
      <c r="E887" s="16" t="s">
        <v>99</v>
      </c>
      <c r="F887" s="16" t="s">
        <v>1572</v>
      </c>
      <c r="G887" s="17">
        <v>12886.96</v>
      </c>
      <c r="H887" s="17">
        <v>0</v>
      </c>
      <c r="I887" s="17">
        <v>12886.96</v>
      </c>
      <c r="AG887" s="19"/>
    </row>
    <row r="888" spans="1:33" s="18" customFormat="1" ht="42" customHeight="1">
      <c r="A888" s="12" t="s">
        <v>187</v>
      </c>
      <c r="B888" s="13" t="s">
        <v>188</v>
      </c>
      <c r="C888" s="14" t="s">
        <v>530</v>
      </c>
      <c r="D888" s="15" t="s">
        <v>13</v>
      </c>
      <c r="E888" s="16" t="s">
        <v>99</v>
      </c>
      <c r="F888" s="16" t="s">
        <v>1573</v>
      </c>
      <c r="G888" s="17">
        <v>2170.54</v>
      </c>
      <c r="H888" s="17">
        <v>0</v>
      </c>
      <c r="I888" s="17">
        <v>2170.54</v>
      </c>
      <c r="AG888" s="19"/>
    </row>
    <row r="889" spans="1:33" s="18" customFormat="1" ht="42" customHeight="1">
      <c r="A889" s="12" t="s">
        <v>187</v>
      </c>
      <c r="B889" s="13" t="s">
        <v>188</v>
      </c>
      <c r="C889" s="14" t="s">
        <v>530</v>
      </c>
      <c r="D889" s="15" t="s">
        <v>13</v>
      </c>
      <c r="E889" s="16" t="s">
        <v>99</v>
      </c>
      <c r="F889" s="16" t="s">
        <v>1574</v>
      </c>
      <c r="G889" s="17">
        <v>3018.82</v>
      </c>
      <c r="H889" s="17">
        <v>0</v>
      </c>
      <c r="I889" s="17">
        <v>3018.82</v>
      </c>
      <c r="AG889" s="19"/>
    </row>
    <row r="890" spans="1:33" s="18" customFormat="1" ht="42" customHeight="1">
      <c r="A890" s="12" t="s">
        <v>187</v>
      </c>
      <c r="B890" s="13" t="s">
        <v>188</v>
      </c>
      <c r="C890" s="14" t="s">
        <v>530</v>
      </c>
      <c r="D890" s="15" t="s">
        <v>13</v>
      </c>
      <c r="E890" s="16" t="s">
        <v>99</v>
      </c>
      <c r="F890" s="16" t="s">
        <v>1575</v>
      </c>
      <c r="G890" s="17">
        <v>22591.69</v>
      </c>
      <c r="H890" s="17">
        <v>0</v>
      </c>
      <c r="I890" s="17">
        <v>22591.69</v>
      </c>
      <c r="AG890" s="19"/>
    </row>
    <row r="891" spans="1:33" s="18" customFormat="1" ht="42" customHeight="1">
      <c r="A891" s="12" t="s">
        <v>187</v>
      </c>
      <c r="B891" s="13" t="s">
        <v>188</v>
      </c>
      <c r="C891" s="14" t="s">
        <v>530</v>
      </c>
      <c r="D891" s="15" t="s">
        <v>13</v>
      </c>
      <c r="E891" s="16" t="s">
        <v>99</v>
      </c>
      <c r="F891" s="16" t="s">
        <v>1576</v>
      </c>
      <c r="G891" s="17">
        <v>3250</v>
      </c>
      <c r="H891" s="17">
        <v>0</v>
      </c>
      <c r="I891" s="17">
        <v>3250</v>
      </c>
      <c r="AG891" s="19"/>
    </row>
    <row r="892" spans="1:33" s="18" customFormat="1" ht="42" customHeight="1">
      <c r="A892" s="12" t="s">
        <v>187</v>
      </c>
      <c r="B892" s="13" t="s">
        <v>188</v>
      </c>
      <c r="C892" s="14" t="s">
        <v>530</v>
      </c>
      <c r="D892" s="15" t="s">
        <v>13</v>
      </c>
      <c r="E892" s="16" t="s">
        <v>99</v>
      </c>
      <c r="F892" s="16" t="s">
        <v>1577</v>
      </c>
      <c r="G892" s="17">
        <v>293608.89</v>
      </c>
      <c r="H892" s="17">
        <v>15430.65</v>
      </c>
      <c r="I892" s="17">
        <f>226688.31+37251.83+15430.65</f>
        <v>279370.79000000004</v>
      </c>
      <c r="AG892" s="19"/>
    </row>
    <row r="893" spans="1:33" s="18" customFormat="1" ht="42" customHeight="1">
      <c r="A893" s="12" t="s">
        <v>187</v>
      </c>
      <c r="B893" s="13" t="s">
        <v>188</v>
      </c>
      <c r="C893" s="14" t="s">
        <v>530</v>
      </c>
      <c r="D893" s="15" t="s">
        <v>13</v>
      </c>
      <c r="E893" s="16" t="s">
        <v>99</v>
      </c>
      <c r="F893" s="16" t="s">
        <v>1578</v>
      </c>
      <c r="G893" s="17">
        <v>626536.11</v>
      </c>
      <c r="H893" s="17">
        <v>0</v>
      </c>
      <c r="I893" s="17">
        <v>626536.11</v>
      </c>
      <c r="AG893" s="19"/>
    </row>
    <row r="894" spans="1:33" s="18" customFormat="1" ht="42" customHeight="1">
      <c r="A894" s="12" t="s">
        <v>187</v>
      </c>
      <c r="B894" s="13" t="s">
        <v>188</v>
      </c>
      <c r="C894" s="14" t="s">
        <v>1579</v>
      </c>
      <c r="D894" s="15" t="s">
        <v>13</v>
      </c>
      <c r="E894" s="16" t="s">
        <v>99</v>
      </c>
      <c r="F894" s="16" t="s">
        <v>1580</v>
      </c>
      <c r="G894" s="17">
        <v>4285620.28</v>
      </c>
      <c r="H894" s="17">
        <v>0</v>
      </c>
      <c r="I894" s="17">
        <v>4285620.28</v>
      </c>
      <c r="AG894" s="19"/>
    </row>
    <row r="895" spans="1:33" s="18" customFormat="1" ht="42" customHeight="1">
      <c r="A895" s="12" t="s">
        <v>187</v>
      </c>
      <c r="B895" s="13" t="s">
        <v>188</v>
      </c>
      <c r="C895" s="14" t="s">
        <v>552</v>
      </c>
      <c r="D895" s="15" t="s">
        <v>13</v>
      </c>
      <c r="E895" s="16" t="s">
        <v>99</v>
      </c>
      <c r="F895" s="16" t="s">
        <v>1581</v>
      </c>
      <c r="G895" s="17">
        <v>38851.520000000004</v>
      </c>
      <c r="H895" s="17">
        <v>0</v>
      </c>
      <c r="I895" s="17">
        <f>19929.7+13536.01</f>
        <v>33465.71</v>
      </c>
      <c r="AG895" s="19"/>
    </row>
    <row r="896" spans="1:33" s="18" customFormat="1" ht="42" customHeight="1">
      <c r="A896" s="12" t="s">
        <v>187</v>
      </c>
      <c r="B896" s="13" t="s">
        <v>188</v>
      </c>
      <c r="C896" s="14" t="s">
        <v>1582</v>
      </c>
      <c r="D896" s="15" t="s">
        <v>13</v>
      </c>
      <c r="E896" s="16" t="s">
        <v>99</v>
      </c>
      <c r="F896" s="16" t="s">
        <v>1583</v>
      </c>
      <c r="G896" s="17">
        <v>106757.39</v>
      </c>
      <c r="H896" s="17">
        <v>0</v>
      </c>
      <c r="I896" s="17">
        <v>106757.39</v>
      </c>
      <c r="AG896" s="19"/>
    </row>
    <row r="897" spans="1:33" s="18" customFormat="1" ht="42" customHeight="1">
      <c r="A897" s="12" t="s">
        <v>187</v>
      </c>
      <c r="B897" s="13" t="s">
        <v>188</v>
      </c>
      <c r="C897" s="14" t="s">
        <v>548</v>
      </c>
      <c r="D897" s="15" t="s">
        <v>13</v>
      </c>
      <c r="E897" s="16" t="s">
        <v>99</v>
      </c>
      <c r="F897" s="16" t="s">
        <v>1584</v>
      </c>
      <c r="G897" s="17">
        <v>23865.62</v>
      </c>
      <c r="H897" s="17">
        <v>0</v>
      </c>
      <c r="I897" s="17">
        <v>23865.62</v>
      </c>
      <c r="AG897" s="19"/>
    </row>
    <row r="898" spans="1:33" s="18" customFormat="1" ht="42" customHeight="1">
      <c r="A898" s="12" t="s">
        <v>187</v>
      </c>
      <c r="B898" s="13" t="s">
        <v>188</v>
      </c>
      <c r="C898" s="14" t="s">
        <v>1585</v>
      </c>
      <c r="D898" s="15" t="s">
        <v>13</v>
      </c>
      <c r="E898" s="16" t="s">
        <v>99</v>
      </c>
      <c r="F898" s="16" t="s">
        <v>1586</v>
      </c>
      <c r="G898" s="17">
        <v>2560000</v>
      </c>
      <c r="H898" s="17">
        <v>0</v>
      </c>
      <c r="I898" s="17">
        <v>2560000</v>
      </c>
      <c r="AG898" s="19"/>
    </row>
    <row r="899" spans="1:33" s="18" customFormat="1" ht="42" customHeight="1">
      <c r="A899" s="12" t="s">
        <v>787</v>
      </c>
      <c r="B899" s="13">
        <v>5491663000170</v>
      </c>
      <c r="C899" s="14" t="s">
        <v>1587</v>
      </c>
      <c r="D899" s="15" t="s">
        <v>21</v>
      </c>
      <c r="E899" s="16" t="s">
        <v>57</v>
      </c>
      <c r="F899" s="16" t="s">
        <v>1588</v>
      </c>
      <c r="G899" s="17">
        <v>445</v>
      </c>
      <c r="H899" s="17">
        <v>445</v>
      </c>
      <c r="I899" s="17">
        <v>445</v>
      </c>
      <c r="AG899" s="19"/>
    </row>
    <row r="900" spans="1:33" s="18" customFormat="1" ht="42" customHeight="1">
      <c r="A900" s="12" t="s">
        <v>787</v>
      </c>
      <c r="B900" s="13">
        <v>5491663000170</v>
      </c>
      <c r="C900" s="14" t="s">
        <v>1587</v>
      </c>
      <c r="D900" s="15" t="s">
        <v>21</v>
      </c>
      <c r="E900" s="16" t="s">
        <v>57</v>
      </c>
      <c r="F900" s="16" t="s">
        <v>1589</v>
      </c>
      <c r="G900" s="17">
        <v>331</v>
      </c>
      <c r="H900" s="17">
        <v>331</v>
      </c>
      <c r="I900" s="17">
        <v>331</v>
      </c>
      <c r="AG900" s="19"/>
    </row>
    <row r="901" spans="1:33" s="18" customFormat="1" ht="42" customHeight="1">
      <c r="A901" s="12" t="s">
        <v>1093</v>
      </c>
      <c r="B901" s="13">
        <v>63646855000104</v>
      </c>
      <c r="C901" s="14" t="s">
        <v>1590</v>
      </c>
      <c r="D901" s="15" t="s">
        <v>21</v>
      </c>
      <c r="E901" s="16" t="s">
        <v>57</v>
      </c>
      <c r="F901" s="16" t="s">
        <v>1591</v>
      </c>
      <c r="G901" s="17">
        <v>2952</v>
      </c>
      <c r="H901" s="17">
        <v>2952</v>
      </c>
      <c r="I901" s="17">
        <v>2952</v>
      </c>
      <c r="AG901" s="19"/>
    </row>
    <row r="902" spans="1:33" s="18" customFormat="1" ht="42" customHeight="1">
      <c r="A902" s="12" t="s">
        <v>419</v>
      </c>
      <c r="B902" s="13">
        <v>7359872000190</v>
      </c>
      <c r="C902" s="14" t="s">
        <v>1590</v>
      </c>
      <c r="D902" s="15" t="s">
        <v>21</v>
      </c>
      <c r="E902" s="16" t="s">
        <v>57</v>
      </c>
      <c r="F902" s="16" t="s">
        <v>1592</v>
      </c>
      <c r="G902" s="17">
        <v>100</v>
      </c>
      <c r="H902" s="17">
        <v>0</v>
      </c>
      <c r="I902" s="17">
        <v>0</v>
      </c>
      <c r="AG902" s="19"/>
    </row>
    <row r="903" spans="1:33" s="18" customFormat="1" ht="42" customHeight="1">
      <c r="A903" s="12" t="s">
        <v>1096</v>
      </c>
      <c r="B903" s="13">
        <v>17207460000198</v>
      </c>
      <c r="C903" s="14" t="s">
        <v>1593</v>
      </c>
      <c r="D903" s="15" t="s">
        <v>21</v>
      </c>
      <c r="E903" s="16" t="s">
        <v>57</v>
      </c>
      <c r="F903" s="16" t="s">
        <v>1594</v>
      </c>
      <c r="G903" s="17">
        <v>3946</v>
      </c>
      <c r="H903" s="17">
        <v>0</v>
      </c>
      <c r="I903" s="17">
        <v>0</v>
      </c>
      <c r="AG903" s="19"/>
    </row>
    <row r="904" spans="1:33" s="18" customFormat="1" ht="42" customHeight="1">
      <c r="A904" s="12" t="s">
        <v>1595</v>
      </c>
      <c r="B904" s="13">
        <v>34477381204</v>
      </c>
      <c r="C904" s="14" t="s">
        <v>1596</v>
      </c>
      <c r="D904" s="15" t="s">
        <v>13</v>
      </c>
      <c r="E904" s="16" t="s">
        <v>99</v>
      </c>
      <c r="F904" s="16" t="s">
        <v>1597</v>
      </c>
      <c r="G904" s="17">
        <v>1563.16</v>
      </c>
      <c r="H904" s="17">
        <v>0</v>
      </c>
      <c r="I904" s="17">
        <v>1563.16</v>
      </c>
      <c r="AG904" s="19"/>
    </row>
    <row r="905" spans="1:33" s="18" customFormat="1" ht="42" customHeight="1">
      <c r="A905" s="12" t="s">
        <v>187</v>
      </c>
      <c r="B905" s="13" t="s">
        <v>188</v>
      </c>
      <c r="C905" s="14" t="s">
        <v>1356</v>
      </c>
      <c r="D905" s="15" t="s">
        <v>13</v>
      </c>
      <c r="E905" s="16" t="s">
        <v>99</v>
      </c>
      <c r="F905" s="16" t="s">
        <v>1598</v>
      </c>
      <c r="G905" s="17">
        <v>40000</v>
      </c>
      <c r="H905" s="17">
        <v>0</v>
      </c>
      <c r="I905" s="17">
        <v>40000</v>
      </c>
      <c r="AG905" s="19"/>
    </row>
    <row r="906" spans="1:33" s="18" customFormat="1" ht="42" customHeight="1">
      <c r="A906" s="12" t="s">
        <v>187</v>
      </c>
      <c r="B906" s="13" t="s">
        <v>188</v>
      </c>
      <c r="C906" s="14" t="s">
        <v>530</v>
      </c>
      <c r="D906" s="15" t="s">
        <v>13</v>
      </c>
      <c r="E906" s="16" t="s">
        <v>99</v>
      </c>
      <c r="F906" s="16" t="s">
        <v>1599</v>
      </c>
      <c r="G906" s="17">
        <v>2614.77</v>
      </c>
      <c r="H906" s="17">
        <v>0</v>
      </c>
      <c r="I906" s="17">
        <f>1895.71+719.06</f>
        <v>2614.77</v>
      </c>
      <c r="AG906" s="19"/>
    </row>
    <row r="907" spans="1:33" s="18" customFormat="1" ht="42" customHeight="1">
      <c r="A907" s="12" t="s">
        <v>463</v>
      </c>
      <c r="B907" s="13">
        <v>43719996204</v>
      </c>
      <c r="C907" s="14" t="s">
        <v>1600</v>
      </c>
      <c r="D907" s="15" t="s">
        <v>13</v>
      </c>
      <c r="E907" s="16" t="s">
        <v>99</v>
      </c>
      <c r="F907" s="16" t="s">
        <v>1601</v>
      </c>
      <c r="G907" s="17">
        <v>1953.95</v>
      </c>
      <c r="H907" s="17">
        <v>0</v>
      </c>
      <c r="I907" s="17">
        <v>1953.95</v>
      </c>
      <c r="AG907" s="19"/>
    </row>
    <row r="908" spans="1:33" s="18" customFormat="1" ht="42" customHeight="1">
      <c r="A908" s="12" t="s">
        <v>465</v>
      </c>
      <c r="B908" s="13">
        <v>74092049234</v>
      </c>
      <c r="C908" s="14" t="s">
        <v>1600</v>
      </c>
      <c r="D908" s="15" t="s">
        <v>13</v>
      </c>
      <c r="E908" s="16" t="s">
        <v>99</v>
      </c>
      <c r="F908" s="16" t="s">
        <v>1602</v>
      </c>
      <c r="G908" s="17">
        <v>2137.85</v>
      </c>
      <c r="H908" s="17">
        <v>0</v>
      </c>
      <c r="I908" s="17">
        <v>2137.85</v>
      </c>
      <c r="AG908" s="19"/>
    </row>
    <row r="909" spans="1:33" s="18" customFormat="1" ht="42" customHeight="1">
      <c r="A909" s="12" t="s">
        <v>1603</v>
      </c>
      <c r="B909" s="13">
        <v>37451596249</v>
      </c>
      <c r="C909" s="14" t="s">
        <v>1604</v>
      </c>
      <c r="D909" s="15" t="s">
        <v>13</v>
      </c>
      <c r="E909" s="16" t="s">
        <v>99</v>
      </c>
      <c r="F909" s="16" t="s">
        <v>1605</v>
      </c>
      <c r="G909" s="17">
        <v>855.14</v>
      </c>
      <c r="H909" s="17">
        <v>0</v>
      </c>
      <c r="I909" s="17">
        <v>855.14</v>
      </c>
      <c r="AG909" s="19"/>
    </row>
    <row r="910" spans="1:33" s="18" customFormat="1" ht="42" customHeight="1">
      <c r="A910" s="12" t="s">
        <v>187</v>
      </c>
      <c r="B910" s="13" t="s">
        <v>188</v>
      </c>
      <c r="C910" s="14" t="s">
        <v>1606</v>
      </c>
      <c r="D910" s="15" t="s">
        <v>13</v>
      </c>
      <c r="E910" s="16" t="s">
        <v>99</v>
      </c>
      <c r="F910" s="16" t="s">
        <v>1607</v>
      </c>
      <c r="G910" s="17">
        <v>200000</v>
      </c>
      <c r="H910" s="17">
        <v>0</v>
      </c>
      <c r="I910" s="17">
        <v>200000</v>
      </c>
      <c r="AG910" s="19"/>
    </row>
    <row r="911" spans="1:33" s="18" customFormat="1" ht="42" customHeight="1">
      <c r="A911" s="12" t="s">
        <v>187</v>
      </c>
      <c r="B911" s="13" t="s">
        <v>188</v>
      </c>
      <c r="C911" s="14" t="s">
        <v>1359</v>
      </c>
      <c r="D911" s="15" t="s">
        <v>13</v>
      </c>
      <c r="E911" s="16" t="s">
        <v>99</v>
      </c>
      <c r="F911" s="16" t="s">
        <v>1608</v>
      </c>
      <c r="G911" s="17">
        <v>23365.05</v>
      </c>
      <c r="H911" s="17">
        <v>0</v>
      </c>
      <c r="I911" s="17">
        <v>23365.05</v>
      </c>
      <c r="AG911" s="19"/>
    </row>
    <row r="912" spans="1:33" s="18" customFormat="1" ht="42" customHeight="1">
      <c r="A912" s="12" t="s">
        <v>787</v>
      </c>
      <c r="B912" s="13">
        <v>5491663000170</v>
      </c>
      <c r="C912" s="14" t="s">
        <v>1587</v>
      </c>
      <c r="D912" s="15" t="s">
        <v>21</v>
      </c>
      <c r="E912" s="16" t="s">
        <v>57</v>
      </c>
      <c r="F912" s="16" t="s">
        <v>1609</v>
      </c>
      <c r="G912" s="17">
        <v>490</v>
      </c>
      <c r="H912" s="17">
        <v>0</v>
      </c>
      <c r="I912" s="17">
        <v>0</v>
      </c>
      <c r="AG912" s="19"/>
    </row>
    <row r="913" spans="1:33" s="18" customFormat="1" ht="42" customHeight="1">
      <c r="A913" s="12" t="s">
        <v>328</v>
      </c>
      <c r="B913" s="13">
        <v>1742429000117</v>
      </c>
      <c r="C913" s="14" t="s">
        <v>1610</v>
      </c>
      <c r="D913" s="15" t="s">
        <v>21</v>
      </c>
      <c r="E913" s="16" t="s">
        <v>57</v>
      </c>
      <c r="F913" s="16" t="s">
        <v>1611</v>
      </c>
      <c r="G913" s="17">
        <v>7600</v>
      </c>
      <c r="H913" s="17">
        <v>0</v>
      </c>
      <c r="I913" s="17">
        <v>7600</v>
      </c>
      <c r="AG913" s="19"/>
    </row>
    <row r="914" spans="1:33" s="18" customFormat="1" ht="42" customHeight="1">
      <c r="A914" s="12" t="s">
        <v>721</v>
      </c>
      <c r="B914" s="13">
        <v>27348733204</v>
      </c>
      <c r="C914" s="14" t="s">
        <v>1612</v>
      </c>
      <c r="D914" s="15" t="s">
        <v>13</v>
      </c>
      <c r="E914" s="16" t="s">
        <v>99</v>
      </c>
      <c r="F914" s="16" t="s">
        <v>1613</v>
      </c>
      <c r="G914" s="17">
        <v>1563.16</v>
      </c>
      <c r="H914" s="17">
        <v>0</v>
      </c>
      <c r="I914" s="17">
        <v>1563.16</v>
      </c>
      <c r="AG914" s="19"/>
    </row>
    <row r="915" spans="1:33" s="18" customFormat="1" ht="42" customHeight="1">
      <c r="A915" s="12" t="s">
        <v>159</v>
      </c>
      <c r="B915" s="13">
        <v>8964341686</v>
      </c>
      <c r="C915" s="14" t="s">
        <v>1614</v>
      </c>
      <c r="D915" s="15" t="s">
        <v>13</v>
      </c>
      <c r="E915" s="16" t="s">
        <v>99</v>
      </c>
      <c r="F915" s="16" t="s">
        <v>1615</v>
      </c>
      <c r="G915" s="17">
        <v>742.5</v>
      </c>
      <c r="H915" s="17">
        <v>0</v>
      </c>
      <c r="I915" s="17">
        <v>742.5</v>
      </c>
      <c r="AG915" s="19"/>
    </row>
    <row r="916" spans="1:33" s="18" customFormat="1" ht="42" customHeight="1">
      <c r="A916" s="12" t="s">
        <v>1004</v>
      </c>
      <c r="B916" s="13">
        <v>3438341204</v>
      </c>
      <c r="C916" s="14" t="s">
        <v>1616</v>
      </c>
      <c r="D916" s="15" t="s">
        <v>13</v>
      </c>
      <c r="E916" s="16" t="s">
        <v>99</v>
      </c>
      <c r="F916" s="16" t="s">
        <v>1617</v>
      </c>
      <c r="G916" s="17">
        <v>1645.44</v>
      </c>
      <c r="H916" s="17">
        <v>0</v>
      </c>
      <c r="I916" s="17">
        <v>1645.44</v>
      </c>
      <c r="AG916" s="19"/>
    </row>
    <row r="917" spans="1:33" s="18" customFormat="1" ht="42" customHeight="1">
      <c r="A917" s="12" t="s">
        <v>579</v>
      </c>
      <c r="B917" s="13">
        <v>85082465791</v>
      </c>
      <c r="C917" s="14" t="s">
        <v>1618</v>
      </c>
      <c r="D917" s="15" t="s">
        <v>13</v>
      </c>
      <c r="E917" s="16" t="s">
        <v>99</v>
      </c>
      <c r="F917" s="16" t="s">
        <v>1619</v>
      </c>
      <c r="G917" s="17">
        <v>1645.44</v>
      </c>
      <c r="H917" s="17">
        <v>0</v>
      </c>
      <c r="I917" s="17">
        <v>1645.44</v>
      </c>
      <c r="AG917" s="19"/>
    </row>
    <row r="918" spans="1:33" s="18" customFormat="1" ht="42" customHeight="1">
      <c r="A918" s="12" t="s">
        <v>1620</v>
      </c>
      <c r="B918" s="13">
        <v>63389126368</v>
      </c>
      <c r="C918" s="14" t="s">
        <v>1621</v>
      </c>
      <c r="D918" s="15" t="s">
        <v>13</v>
      </c>
      <c r="E918" s="16" t="s">
        <v>99</v>
      </c>
      <c r="F918" s="16" t="s">
        <v>1622</v>
      </c>
      <c r="G918" s="17">
        <v>371.25</v>
      </c>
      <c r="H918" s="17">
        <v>0</v>
      </c>
      <c r="I918" s="17">
        <v>371.25</v>
      </c>
      <c r="AG918" s="19"/>
    </row>
    <row r="919" spans="1:33" s="18" customFormat="1" ht="42" customHeight="1">
      <c r="A919" s="12" t="s">
        <v>125</v>
      </c>
      <c r="B919" s="13">
        <v>4272670000118</v>
      </c>
      <c r="C919" s="14" t="s">
        <v>1623</v>
      </c>
      <c r="D919" s="15" t="s">
        <v>13</v>
      </c>
      <c r="E919" s="16" t="s">
        <v>99</v>
      </c>
      <c r="F919" s="16" t="s">
        <v>1624</v>
      </c>
      <c r="G919" s="17">
        <v>5280.57</v>
      </c>
      <c r="H919" s="17">
        <v>0</v>
      </c>
      <c r="I919" s="17">
        <v>0</v>
      </c>
      <c r="AG919" s="19"/>
    </row>
    <row r="920" spans="1:33" s="18" customFormat="1" ht="42" customHeight="1">
      <c r="A920" s="12" t="s">
        <v>790</v>
      </c>
      <c r="B920" s="13">
        <v>3023261000115</v>
      </c>
      <c r="C920" s="14" t="s">
        <v>1625</v>
      </c>
      <c r="D920" s="15" t="s">
        <v>21</v>
      </c>
      <c r="E920" s="16" t="s">
        <v>14</v>
      </c>
      <c r="F920" s="16" t="s">
        <v>1626</v>
      </c>
      <c r="G920" s="17">
        <v>2327.5</v>
      </c>
      <c r="H920" s="17">
        <v>2327.5</v>
      </c>
      <c r="I920" s="17">
        <v>2327.5</v>
      </c>
      <c r="AG920" s="19"/>
    </row>
    <row r="921" spans="1:33" s="18" customFormat="1" ht="42" customHeight="1">
      <c r="A921" s="12" t="s">
        <v>1627</v>
      </c>
      <c r="B921" s="13">
        <v>23674714000180</v>
      </c>
      <c r="C921" s="14" t="s">
        <v>1628</v>
      </c>
      <c r="D921" s="15" t="s">
        <v>13</v>
      </c>
      <c r="E921" s="16" t="s">
        <v>1389</v>
      </c>
      <c r="F921" s="16" t="s">
        <v>1629</v>
      </c>
      <c r="G921" s="17">
        <v>1499.9</v>
      </c>
      <c r="H921" s="17">
        <v>0</v>
      </c>
      <c r="I921" s="17">
        <v>1499.9</v>
      </c>
      <c r="AG921" s="19"/>
    </row>
    <row r="922" spans="1:33" s="18" customFormat="1" ht="42" customHeight="1">
      <c r="A922" s="12" t="s">
        <v>1630</v>
      </c>
      <c r="B922" s="13">
        <v>4628681000198</v>
      </c>
      <c r="C922" s="14" t="s">
        <v>1631</v>
      </c>
      <c r="D922" s="15" t="s">
        <v>13</v>
      </c>
      <c r="E922" s="16" t="s">
        <v>99</v>
      </c>
      <c r="F922" s="16" t="s">
        <v>1632</v>
      </c>
      <c r="G922" s="17">
        <v>1745.38</v>
      </c>
      <c r="H922" s="17">
        <v>1745.38</v>
      </c>
      <c r="I922" s="17">
        <v>1745.38</v>
      </c>
      <c r="AG922" s="19"/>
    </row>
    <row r="923" spans="1:33" s="18" customFormat="1" ht="42" customHeight="1">
      <c r="A923" s="12" t="s">
        <v>1633</v>
      </c>
      <c r="B923" s="13">
        <v>9068212000185</v>
      </c>
      <c r="C923" s="14" t="s">
        <v>1634</v>
      </c>
      <c r="D923" s="15" t="s">
        <v>21</v>
      </c>
      <c r="E923" s="16" t="s">
        <v>57</v>
      </c>
      <c r="F923" s="16" t="s">
        <v>1635</v>
      </c>
      <c r="G923" s="17">
        <v>9975</v>
      </c>
      <c r="H923" s="17">
        <v>0</v>
      </c>
      <c r="I923" s="17">
        <v>0</v>
      </c>
      <c r="AG923" s="19"/>
    </row>
    <row r="924" spans="1:33" s="18" customFormat="1" ht="42" customHeight="1">
      <c r="A924" s="12" t="s">
        <v>1636</v>
      </c>
      <c r="B924" s="13">
        <v>70622485172</v>
      </c>
      <c r="C924" s="14" t="s">
        <v>1558</v>
      </c>
      <c r="D924" s="15" t="s">
        <v>13</v>
      </c>
      <c r="E924" s="16" t="s">
        <v>99</v>
      </c>
      <c r="F924" s="16" t="s">
        <v>1637</v>
      </c>
      <c r="G924" s="17">
        <v>1000</v>
      </c>
      <c r="H924" s="17">
        <v>0</v>
      </c>
      <c r="I924" s="17">
        <v>0</v>
      </c>
      <c r="AG924" s="19"/>
    </row>
    <row r="925" spans="1:33" s="18" customFormat="1" ht="42" customHeight="1">
      <c r="A925" s="12" t="s">
        <v>1636</v>
      </c>
      <c r="B925" s="13">
        <v>70622485172</v>
      </c>
      <c r="C925" s="14" t="s">
        <v>1558</v>
      </c>
      <c r="D925" s="15" t="s">
        <v>13</v>
      </c>
      <c r="E925" s="16" t="s">
        <v>99</v>
      </c>
      <c r="F925" s="16" t="s">
        <v>1638</v>
      </c>
      <c r="G925" s="17">
        <v>1000</v>
      </c>
      <c r="H925" s="17">
        <v>0</v>
      </c>
      <c r="I925" s="17">
        <v>0</v>
      </c>
      <c r="AG925" s="19"/>
    </row>
    <row r="926" spans="1:33" s="18" customFormat="1" ht="42" customHeight="1">
      <c r="A926" s="12" t="s">
        <v>648</v>
      </c>
      <c r="B926" s="13">
        <v>58498346215</v>
      </c>
      <c r="C926" s="14" t="s">
        <v>1558</v>
      </c>
      <c r="D926" s="15" t="s">
        <v>13</v>
      </c>
      <c r="E926" s="16" t="s">
        <v>99</v>
      </c>
      <c r="F926" s="16" t="s">
        <v>1639</v>
      </c>
      <c r="G926" s="17">
        <v>700</v>
      </c>
      <c r="H926" s="17">
        <v>0</v>
      </c>
      <c r="I926" s="17">
        <v>700</v>
      </c>
      <c r="AG926" s="19"/>
    </row>
    <row r="927" spans="1:33" s="18" customFormat="1" ht="42" customHeight="1">
      <c r="A927" s="12" t="s">
        <v>1640</v>
      </c>
      <c r="B927" s="13">
        <v>4627717000119</v>
      </c>
      <c r="C927" s="14" t="s">
        <v>1641</v>
      </c>
      <c r="D927" s="15" t="s">
        <v>21</v>
      </c>
      <c r="E927" s="16" t="s">
        <v>14</v>
      </c>
      <c r="F927" s="16" t="s">
        <v>1642</v>
      </c>
      <c r="G927" s="17">
        <v>1015</v>
      </c>
      <c r="H927" s="17">
        <v>1015</v>
      </c>
      <c r="I927" s="17">
        <v>1015</v>
      </c>
      <c r="AG927" s="19"/>
    </row>
    <row r="928" spans="1:33" s="18" customFormat="1" ht="42" customHeight="1">
      <c r="A928" s="12" t="s">
        <v>1640</v>
      </c>
      <c r="B928" s="13">
        <v>4627717000119</v>
      </c>
      <c r="C928" s="14" t="s">
        <v>1641</v>
      </c>
      <c r="D928" s="15" t="s">
        <v>21</v>
      </c>
      <c r="E928" s="16" t="s">
        <v>14</v>
      </c>
      <c r="F928" s="16" t="s">
        <v>1643</v>
      </c>
      <c r="G928" s="17">
        <v>1800</v>
      </c>
      <c r="H928" s="17">
        <v>1800</v>
      </c>
      <c r="I928" s="17">
        <v>1800</v>
      </c>
      <c r="AG928" s="19"/>
    </row>
    <row r="929" spans="1:33" s="18" customFormat="1" ht="42" customHeight="1">
      <c r="A929" s="12" t="s">
        <v>348</v>
      </c>
      <c r="B929" s="13">
        <v>34288970210</v>
      </c>
      <c r="C929" s="14" t="s">
        <v>1644</v>
      </c>
      <c r="D929" s="15" t="s">
        <v>13</v>
      </c>
      <c r="E929" s="16" t="s">
        <v>99</v>
      </c>
      <c r="F929" s="16" t="s">
        <v>1645</v>
      </c>
      <c r="G929" s="17">
        <v>2468.16</v>
      </c>
      <c r="H929" s="17">
        <v>0</v>
      </c>
      <c r="I929" s="17">
        <v>2468.16</v>
      </c>
      <c r="AG929" s="19"/>
    </row>
    <row r="930" spans="1:33" s="18" customFormat="1" ht="42" customHeight="1">
      <c r="A930" s="12" t="s">
        <v>1646</v>
      </c>
      <c r="B930" s="13">
        <v>23638486249</v>
      </c>
      <c r="C930" s="14" t="s">
        <v>1647</v>
      </c>
      <c r="D930" s="15" t="s">
        <v>13</v>
      </c>
      <c r="E930" s="16" t="s">
        <v>99</v>
      </c>
      <c r="F930" s="16" t="s">
        <v>1648</v>
      </c>
      <c r="G930" s="17">
        <v>1242.75</v>
      </c>
      <c r="H930" s="17">
        <v>0</v>
      </c>
      <c r="I930" s="17">
        <v>1242.75</v>
      </c>
      <c r="AG930" s="19"/>
    </row>
    <row r="931" spans="1:33" s="18" customFormat="1" ht="42" customHeight="1">
      <c r="A931" s="12" t="s">
        <v>1649</v>
      </c>
      <c r="B931" s="13">
        <v>30584908873</v>
      </c>
      <c r="C931" s="14" t="s">
        <v>1647</v>
      </c>
      <c r="D931" s="15" t="s">
        <v>13</v>
      </c>
      <c r="E931" s="16" t="s">
        <v>99</v>
      </c>
      <c r="F931" s="16" t="s">
        <v>1650</v>
      </c>
      <c r="G931" s="17">
        <v>740.45</v>
      </c>
      <c r="H931" s="17">
        <v>0</v>
      </c>
      <c r="I931" s="17">
        <v>740.45</v>
      </c>
      <c r="AG931" s="19"/>
    </row>
    <row r="932" spans="1:33" s="18" customFormat="1" ht="42" customHeight="1">
      <c r="A932" s="12" t="s">
        <v>1651</v>
      </c>
      <c r="B932" s="13">
        <v>3267481996</v>
      </c>
      <c r="C932" s="14" t="s">
        <v>1652</v>
      </c>
      <c r="D932" s="15" t="s">
        <v>13</v>
      </c>
      <c r="E932" s="16" t="s">
        <v>99</v>
      </c>
      <c r="F932" s="16" t="s">
        <v>1653</v>
      </c>
      <c r="G932" s="17">
        <v>1285.5</v>
      </c>
      <c r="H932" s="17">
        <v>0</v>
      </c>
      <c r="I932" s="17">
        <v>1285.5</v>
      </c>
      <c r="AG932" s="19"/>
    </row>
    <row r="933" spans="1:33" s="18" customFormat="1" ht="42" customHeight="1">
      <c r="A933" s="12" t="s">
        <v>1654</v>
      </c>
      <c r="B933" s="13">
        <v>13339892881</v>
      </c>
      <c r="C933" s="14" t="s">
        <v>1652</v>
      </c>
      <c r="D933" s="15" t="s">
        <v>13</v>
      </c>
      <c r="E933" s="16" t="s">
        <v>99</v>
      </c>
      <c r="F933" s="16" t="s">
        <v>1655</v>
      </c>
      <c r="G933" s="17">
        <v>1269.34</v>
      </c>
      <c r="H933" s="17">
        <v>0</v>
      </c>
      <c r="I933" s="17">
        <v>1269.34</v>
      </c>
      <c r="AG933" s="19"/>
    </row>
    <row r="934" spans="1:33" s="18" customFormat="1" ht="42" customHeight="1">
      <c r="A934" s="12" t="s">
        <v>1636</v>
      </c>
      <c r="B934" s="13">
        <v>70622485172</v>
      </c>
      <c r="C934" s="14" t="s">
        <v>1656</v>
      </c>
      <c r="D934" s="15" t="s">
        <v>13</v>
      </c>
      <c r="E934" s="16" t="s">
        <v>99</v>
      </c>
      <c r="F934" s="16" t="s">
        <v>1657</v>
      </c>
      <c r="G934" s="17">
        <v>742.5</v>
      </c>
      <c r="H934" s="17">
        <v>0</v>
      </c>
      <c r="I934" s="17">
        <v>742.5</v>
      </c>
      <c r="AG934" s="19"/>
    </row>
    <row r="935" spans="1:33" s="18" customFormat="1" ht="42" customHeight="1">
      <c r="A935" s="12" t="s">
        <v>1658</v>
      </c>
      <c r="B935" s="13">
        <v>84468636000152</v>
      </c>
      <c r="C935" s="14" t="s">
        <v>1659</v>
      </c>
      <c r="D935" s="15" t="s">
        <v>13</v>
      </c>
      <c r="E935" s="16" t="s">
        <v>14</v>
      </c>
      <c r="F935" s="16" t="s">
        <v>1660</v>
      </c>
      <c r="G935" s="17">
        <v>340000</v>
      </c>
      <c r="H935" s="17">
        <v>0</v>
      </c>
      <c r="I935" s="17">
        <v>0</v>
      </c>
      <c r="AG935" s="19"/>
    </row>
    <row r="936" spans="1:33" s="18" customFormat="1" ht="42" customHeight="1">
      <c r="A936" s="12" t="s">
        <v>1661</v>
      </c>
      <c r="B936" s="13">
        <v>67057462700</v>
      </c>
      <c r="C936" s="14" t="s">
        <v>1662</v>
      </c>
      <c r="D936" s="15" t="s">
        <v>13</v>
      </c>
      <c r="E936" s="16" t="s">
        <v>99</v>
      </c>
      <c r="F936" s="16" t="s">
        <v>1663</v>
      </c>
      <c r="G936" s="17">
        <v>448.4</v>
      </c>
      <c r="H936" s="17">
        <v>0</v>
      </c>
      <c r="I936" s="17">
        <v>448.4</v>
      </c>
      <c r="AG936" s="19"/>
    </row>
    <row r="937" spans="1:33" s="18" customFormat="1" ht="42" customHeight="1">
      <c r="A937" s="12" t="s">
        <v>430</v>
      </c>
      <c r="B937" s="13">
        <v>41104579120</v>
      </c>
      <c r="C937" s="14" t="s">
        <v>1664</v>
      </c>
      <c r="D937" s="15" t="s">
        <v>13</v>
      </c>
      <c r="E937" s="16" t="s">
        <v>99</v>
      </c>
      <c r="F937" s="16" t="s">
        <v>1665</v>
      </c>
      <c r="G937" s="17">
        <v>2344.7400000000002</v>
      </c>
      <c r="H937" s="17">
        <v>0</v>
      </c>
      <c r="I937" s="17">
        <v>2344.7400000000002</v>
      </c>
      <c r="AG937" s="19"/>
    </row>
    <row r="938" spans="1:33" s="18" customFormat="1" ht="42" customHeight="1">
      <c r="A938" s="12" t="s">
        <v>432</v>
      </c>
      <c r="B938" s="13">
        <v>97594610806</v>
      </c>
      <c r="C938" s="14" t="s">
        <v>1664</v>
      </c>
      <c r="D938" s="15" t="s">
        <v>13</v>
      </c>
      <c r="E938" s="16" t="s">
        <v>99</v>
      </c>
      <c r="F938" s="16" t="s">
        <v>1666</v>
      </c>
      <c r="G938" s="17">
        <v>2344.7400000000002</v>
      </c>
      <c r="H938" s="17">
        <v>0</v>
      </c>
      <c r="I938" s="17">
        <v>2344.7400000000002</v>
      </c>
      <c r="AG938" s="19"/>
    </row>
    <row r="939" spans="1:33" s="18" customFormat="1" ht="42" customHeight="1">
      <c r="A939" s="12" t="s">
        <v>1268</v>
      </c>
      <c r="B939" s="13">
        <v>4277546234</v>
      </c>
      <c r="C939" s="14" t="s">
        <v>1664</v>
      </c>
      <c r="D939" s="15" t="s">
        <v>13</v>
      </c>
      <c r="E939" s="16" t="s">
        <v>99</v>
      </c>
      <c r="F939" s="16" t="s">
        <v>1667</v>
      </c>
      <c r="G939" s="17">
        <v>2344.7400000000002</v>
      </c>
      <c r="H939" s="17">
        <v>0</v>
      </c>
      <c r="I939" s="17">
        <v>2344.7400000000002</v>
      </c>
      <c r="AG939" s="19"/>
    </row>
    <row r="940" spans="1:33" s="18" customFormat="1" ht="42" customHeight="1">
      <c r="A940" s="12" t="s">
        <v>434</v>
      </c>
      <c r="B940" s="13">
        <v>40667790268</v>
      </c>
      <c r="C940" s="14" t="s">
        <v>1664</v>
      </c>
      <c r="D940" s="15" t="s">
        <v>13</v>
      </c>
      <c r="E940" s="16" t="s">
        <v>99</v>
      </c>
      <c r="F940" s="16" t="s">
        <v>1668</v>
      </c>
      <c r="G940" s="17">
        <v>2344.7400000000002</v>
      </c>
      <c r="H940" s="17">
        <v>0</v>
      </c>
      <c r="I940" s="17">
        <v>2344.7400000000002</v>
      </c>
      <c r="AG940" s="19"/>
    </row>
    <row r="941" spans="1:33" s="18" customFormat="1" ht="42" customHeight="1">
      <c r="A941" s="12" t="s">
        <v>428</v>
      </c>
      <c r="B941" s="13">
        <v>23043415272</v>
      </c>
      <c r="C941" s="14" t="s">
        <v>1664</v>
      </c>
      <c r="D941" s="15" t="s">
        <v>13</v>
      </c>
      <c r="E941" s="16" t="s">
        <v>99</v>
      </c>
      <c r="F941" s="16" t="s">
        <v>1669</v>
      </c>
      <c r="G941" s="17">
        <v>2344.7400000000002</v>
      </c>
      <c r="H941" s="17">
        <v>0</v>
      </c>
      <c r="I941" s="17">
        <v>2344.7400000000002</v>
      </c>
      <c r="AG941" s="19"/>
    </row>
    <row r="942" spans="1:33" s="18" customFormat="1" ht="42" customHeight="1">
      <c r="A942" s="12" t="s">
        <v>1136</v>
      </c>
      <c r="B942" s="13">
        <v>30973015268</v>
      </c>
      <c r="C942" s="14" t="s">
        <v>1664</v>
      </c>
      <c r="D942" s="15" t="s">
        <v>13</v>
      </c>
      <c r="E942" s="16" t="s">
        <v>99</v>
      </c>
      <c r="F942" s="16" t="s">
        <v>1670</v>
      </c>
      <c r="G942" s="17">
        <v>2344.7400000000002</v>
      </c>
      <c r="H942" s="17">
        <v>0</v>
      </c>
      <c r="I942" s="17">
        <v>2344.7400000000002</v>
      </c>
      <c r="AG942" s="19"/>
    </row>
    <row r="943" spans="1:33" s="18" customFormat="1" ht="42" customHeight="1">
      <c r="A943" s="12" t="s">
        <v>187</v>
      </c>
      <c r="B943" s="13" t="s">
        <v>188</v>
      </c>
      <c r="C943" s="14" t="s">
        <v>530</v>
      </c>
      <c r="D943" s="15" t="s">
        <v>13</v>
      </c>
      <c r="E943" s="16" t="s">
        <v>99</v>
      </c>
      <c r="F943" s="16" t="s">
        <v>1671</v>
      </c>
      <c r="G943" s="17">
        <v>14616.52</v>
      </c>
      <c r="H943" s="17">
        <v>0</v>
      </c>
      <c r="I943" s="17">
        <v>13629.74</v>
      </c>
      <c r="AG943" s="19"/>
    </row>
    <row r="944" spans="1:33" s="18" customFormat="1" ht="42" customHeight="1">
      <c r="A944" s="12" t="s">
        <v>187</v>
      </c>
      <c r="B944" s="13" t="s">
        <v>188</v>
      </c>
      <c r="C944" s="14" t="s">
        <v>530</v>
      </c>
      <c r="D944" s="15" t="s">
        <v>13</v>
      </c>
      <c r="E944" s="16" t="s">
        <v>99</v>
      </c>
      <c r="F944" s="16" t="s">
        <v>1672</v>
      </c>
      <c r="G944" s="17">
        <v>6181.22</v>
      </c>
      <c r="H944" s="17">
        <v>0</v>
      </c>
      <c r="I944" s="17">
        <v>6181.22</v>
      </c>
      <c r="AG944" s="19"/>
    </row>
    <row r="945" spans="1:33" s="18" customFormat="1" ht="42" customHeight="1">
      <c r="A945" s="12" t="s">
        <v>1673</v>
      </c>
      <c r="B945" s="13">
        <v>44552769200</v>
      </c>
      <c r="C945" s="14" t="s">
        <v>1674</v>
      </c>
      <c r="D945" s="15" t="s">
        <v>13</v>
      </c>
      <c r="E945" s="16" t="s">
        <v>99</v>
      </c>
      <c r="F945" s="16" t="s">
        <v>1675</v>
      </c>
      <c r="G945" s="17">
        <v>987.26</v>
      </c>
      <c r="H945" s="17">
        <v>0</v>
      </c>
      <c r="I945" s="17">
        <v>987.26</v>
      </c>
      <c r="AG945" s="19"/>
    </row>
    <row r="946" spans="1:33" s="18" customFormat="1" ht="42" customHeight="1">
      <c r="A946" s="12" t="s">
        <v>599</v>
      </c>
      <c r="B946" s="13">
        <v>85485233287</v>
      </c>
      <c r="C946" s="14" t="s">
        <v>1674</v>
      </c>
      <c r="D946" s="15" t="s">
        <v>13</v>
      </c>
      <c r="E946" s="16" t="s">
        <v>99</v>
      </c>
      <c r="F946" s="16" t="s">
        <v>1676</v>
      </c>
      <c r="G946" s="17">
        <v>987.26</v>
      </c>
      <c r="H946" s="17">
        <v>0</v>
      </c>
      <c r="I946" s="17">
        <v>987.26</v>
      </c>
      <c r="AG946" s="19"/>
    </row>
    <row r="947" spans="1:33" s="18" customFormat="1" ht="42" customHeight="1">
      <c r="A947" s="12" t="s">
        <v>205</v>
      </c>
      <c r="B947" s="13">
        <v>43638589234</v>
      </c>
      <c r="C947" s="14" t="s">
        <v>1674</v>
      </c>
      <c r="D947" s="15" t="s">
        <v>13</v>
      </c>
      <c r="E947" s="16" t="s">
        <v>99</v>
      </c>
      <c r="F947" s="16" t="s">
        <v>1677</v>
      </c>
      <c r="G947" s="17">
        <v>987.26</v>
      </c>
      <c r="H947" s="17">
        <v>0</v>
      </c>
      <c r="I947" s="17">
        <v>987.26</v>
      </c>
      <c r="AG947" s="19"/>
    </row>
    <row r="948" spans="1:33" s="18" customFormat="1" ht="42" customHeight="1">
      <c r="A948" s="12" t="s">
        <v>603</v>
      </c>
      <c r="B948" s="13">
        <v>40767558200</v>
      </c>
      <c r="C948" s="14" t="s">
        <v>1674</v>
      </c>
      <c r="D948" s="15" t="s">
        <v>13</v>
      </c>
      <c r="E948" s="16" t="s">
        <v>99</v>
      </c>
      <c r="F948" s="16" t="s">
        <v>1678</v>
      </c>
      <c r="G948" s="17">
        <v>987.26</v>
      </c>
      <c r="H948" s="17">
        <v>0</v>
      </c>
      <c r="I948" s="17">
        <v>987.26</v>
      </c>
      <c r="AG948" s="19"/>
    </row>
    <row r="949" spans="1:33" s="18" customFormat="1" ht="42" customHeight="1">
      <c r="A949" s="12" t="s">
        <v>605</v>
      </c>
      <c r="B949" s="13">
        <v>85712817268</v>
      </c>
      <c r="C949" s="14" t="s">
        <v>1674</v>
      </c>
      <c r="D949" s="15" t="s">
        <v>13</v>
      </c>
      <c r="E949" s="16" t="s">
        <v>99</v>
      </c>
      <c r="F949" s="16" t="s">
        <v>1679</v>
      </c>
      <c r="G949" s="17">
        <v>987.26</v>
      </c>
      <c r="H949" s="17">
        <v>0</v>
      </c>
      <c r="I949" s="17">
        <v>987.26</v>
      </c>
      <c r="AG949" s="19"/>
    </row>
    <row r="950" spans="1:33" s="18" customFormat="1" ht="42" customHeight="1">
      <c r="A950" s="12" t="s">
        <v>463</v>
      </c>
      <c r="B950" s="13">
        <v>43719996204</v>
      </c>
      <c r="C950" s="14" t="s">
        <v>1674</v>
      </c>
      <c r="D950" s="15" t="s">
        <v>13</v>
      </c>
      <c r="E950" s="16" t="s">
        <v>99</v>
      </c>
      <c r="F950" s="16" t="s">
        <v>1680</v>
      </c>
      <c r="G950" s="17">
        <v>1563.16</v>
      </c>
      <c r="H950" s="17">
        <v>0</v>
      </c>
      <c r="I950" s="17">
        <v>1563.16</v>
      </c>
      <c r="AG950" s="19"/>
    </row>
    <row r="951" spans="1:33" s="18" customFormat="1" ht="42" customHeight="1">
      <c r="A951" s="12" t="s">
        <v>455</v>
      </c>
      <c r="B951" s="13">
        <v>20194358291</v>
      </c>
      <c r="C951" s="14" t="s">
        <v>1674</v>
      </c>
      <c r="D951" s="15" t="s">
        <v>13</v>
      </c>
      <c r="E951" s="16" t="s">
        <v>99</v>
      </c>
      <c r="F951" s="16" t="s">
        <v>1681</v>
      </c>
      <c r="G951" s="17">
        <v>1563.16</v>
      </c>
      <c r="H951" s="17">
        <v>0</v>
      </c>
      <c r="I951" s="17">
        <v>1563.16</v>
      </c>
      <c r="AG951" s="19"/>
    </row>
    <row r="952" spans="1:33" s="18" customFormat="1" ht="42" customHeight="1">
      <c r="A952" s="12" t="s">
        <v>1682</v>
      </c>
      <c r="B952" s="13">
        <v>58114564253</v>
      </c>
      <c r="C952" s="14" t="s">
        <v>1674</v>
      </c>
      <c r="D952" s="15" t="s">
        <v>13</v>
      </c>
      <c r="E952" s="16" t="s">
        <v>99</v>
      </c>
      <c r="F952" s="16" t="s">
        <v>1683</v>
      </c>
      <c r="G952" s="17">
        <v>1974.52</v>
      </c>
      <c r="H952" s="17">
        <v>0</v>
      </c>
      <c r="I952" s="17">
        <v>1974.52</v>
      </c>
      <c r="AG952" s="19"/>
    </row>
    <row r="953" spans="1:33" s="18" customFormat="1" ht="42" customHeight="1">
      <c r="A953" s="12" t="s">
        <v>1684</v>
      </c>
      <c r="B953" s="13">
        <v>23993251253</v>
      </c>
      <c r="C953" s="14" t="s">
        <v>1674</v>
      </c>
      <c r="D953" s="15" t="s">
        <v>13</v>
      </c>
      <c r="E953" s="16" t="s">
        <v>99</v>
      </c>
      <c r="F953" s="16" t="s">
        <v>1685</v>
      </c>
      <c r="G953" s="17">
        <v>2344.7400000000002</v>
      </c>
      <c r="H953" s="17">
        <v>0</v>
      </c>
      <c r="I953" s="17">
        <v>2344.7400000000002</v>
      </c>
      <c r="AG953" s="19"/>
    </row>
    <row r="954" spans="1:33" s="18" customFormat="1" ht="42" customHeight="1">
      <c r="A954" s="23" t="s">
        <v>1686</v>
      </c>
      <c r="B954" s="13">
        <v>23012404000109</v>
      </c>
      <c r="C954" s="14" t="s">
        <v>1687</v>
      </c>
      <c r="D954" s="15" t="s">
        <v>21</v>
      </c>
      <c r="E954" s="16" t="s">
        <v>57</v>
      </c>
      <c r="F954" s="16" t="s">
        <v>1688</v>
      </c>
      <c r="G954" s="17">
        <v>47829.43</v>
      </c>
      <c r="H954" s="17">
        <v>0</v>
      </c>
      <c r="I954" s="17">
        <v>0</v>
      </c>
      <c r="AG954" s="19"/>
    </row>
    <row r="955" spans="1:33" s="18" customFormat="1" ht="42" customHeight="1">
      <c r="A955" s="12" t="s">
        <v>1689</v>
      </c>
      <c r="B955" s="13">
        <v>21425192000158</v>
      </c>
      <c r="C955" s="24" t="s">
        <v>1690</v>
      </c>
      <c r="D955" s="15" t="s">
        <v>21</v>
      </c>
      <c r="E955" s="16" t="s">
        <v>57</v>
      </c>
      <c r="F955" s="16" t="s">
        <v>1691</v>
      </c>
      <c r="G955" s="17">
        <v>186580</v>
      </c>
      <c r="H955" s="17">
        <v>0</v>
      </c>
      <c r="I955" s="17">
        <v>0</v>
      </c>
      <c r="AG955" s="19"/>
    </row>
    <row r="956" spans="1:33" s="18" customFormat="1" ht="42" customHeight="1">
      <c r="A956" s="12" t="s">
        <v>1096</v>
      </c>
      <c r="B956" s="13">
        <v>17207460000198</v>
      </c>
      <c r="C956" s="14" t="s">
        <v>1692</v>
      </c>
      <c r="D956" s="15" t="s">
        <v>21</v>
      </c>
      <c r="E956" s="16" t="s">
        <v>57</v>
      </c>
      <c r="F956" s="16" t="s">
        <v>1693</v>
      </c>
      <c r="G956" s="17">
        <v>591.9</v>
      </c>
      <c r="H956" s="17">
        <v>0</v>
      </c>
      <c r="I956" s="17">
        <v>0</v>
      </c>
      <c r="AG956" s="19"/>
    </row>
    <row r="957" spans="1:33" s="18" customFormat="1" ht="42" customHeight="1">
      <c r="A957" s="12" t="s">
        <v>122</v>
      </c>
      <c r="B957" s="13">
        <v>4533113000103</v>
      </c>
      <c r="C957" s="24" t="s">
        <v>1694</v>
      </c>
      <c r="D957" s="15" t="s">
        <v>13</v>
      </c>
      <c r="E957" s="16" t="s">
        <v>99</v>
      </c>
      <c r="F957" s="16" t="s">
        <v>1695</v>
      </c>
      <c r="G957" s="17">
        <v>30347.07</v>
      </c>
      <c r="H957" s="17">
        <v>0</v>
      </c>
      <c r="I957" s="17">
        <v>0</v>
      </c>
      <c r="AG957" s="19"/>
    </row>
    <row r="958" spans="1:33" s="18" customFormat="1" ht="42" customHeight="1">
      <c r="A958" s="12" t="s">
        <v>92</v>
      </c>
      <c r="B958" s="13">
        <v>14181341000115</v>
      </c>
      <c r="C958" s="24" t="s">
        <v>1696</v>
      </c>
      <c r="D958" s="15" t="s">
        <v>21</v>
      </c>
      <c r="E958" s="16" t="s">
        <v>22</v>
      </c>
      <c r="F958" s="16" t="s">
        <v>1697</v>
      </c>
      <c r="G958" s="17">
        <v>75000</v>
      </c>
      <c r="H958" s="17">
        <v>0</v>
      </c>
      <c r="I958" s="17">
        <v>0</v>
      </c>
      <c r="AG958" s="19"/>
    </row>
    <row r="959" spans="1:33" s="18" customFormat="1" ht="42" customHeight="1">
      <c r="A959" s="12" t="s">
        <v>1698</v>
      </c>
      <c r="B959" s="13">
        <v>52069486249</v>
      </c>
      <c r="C959" s="14" t="s">
        <v>1674</v>
      </c>
      <c r="D959" s="15" t="s">
        <v>13</v>
      </c>
      <c r="E959" s="16" t="s">
        <v>99</v>
      </c>
      <c r="F959" s="16" t="s">
        <v>1699</v>
      </c>
      <c r="G959" s="17">
        <v>2227.5</v>
      </c>
      <c r="H959" s="17">
        <v>0</v>
      </c>
      <c r="I959" s="17">
        <v>2227.5</v>
      </c>
      <c r="AG959" s="19"/>
    </row>
    <row r="960" spans="1:33" s="18" customFormat="1" ht="42" customHeight="1">
      <c r="A960" s="12" t="s">
        <v>154</v>
      </c>
      <c r="B960" s="13">
        <v>4153748000185</v>
      </c>
      <c r="C960" s="14" t="s">
        <v>1493</v>
      </c>
      <c r="D960" s="15" t="s">
        <v>13</v>
      </c>
      <c r="E960" s="16" t="s">
        <v>99</v>
      </c>
      <c r="F960" s="16" t="s">
        <v>1700</v>
      </c>
      <c r="G960" s="17">
        <v>1290609.23</v>
      </c>
      <c r="H960" s="17">
        <v>0</v>
      </c>
      <c r="I960" s="17">
        <v>1290609.23</v>
      </c>
      <c r="AG960" s="19"/>
    </row>
    <row r="961" spans="1:33" s="18" customFormat="1" ht="42" customHeight="1">
      <c r="A961" s="12" t="s">
        <v>1701</v>
      </c>
      <c r="B961" s="13">
        <v>3912930000100</v>
      </c>
      <c r="C961" s="24" t="s">
        <v>1702</v>
      </c>
      <c r="D961" s="15" t="s">
        <v>21</v>
      </c>
      <c r="E961" s="16" t="s">
        <v>14</v>
      </c>
      <c r="F961" s="16" t="s">
        <v>1703</v>
      </c>
      <c r="G961" s="17">
        <v>13400</v>
      </c>
      <c r="H961" s="17">
        <v>13400</v>
      </c>
      <c r="I961" s="17">
        <v>13400</v>
      </c>
      <c r="AG961" s="19"/>
    </row>
    <row r="962" spans="1:33" s="18" customFormat="1" ht="42" customHeight="1">
      <c r="A962" s="12" t="s">
        <v>134</v>
      </c>
      <c r="B962" s="13">
        <v>265674743</v>
      </c>
      <c r="C962" s="25" t="s">
        <v>1704</v>
      </c>
      <c r="D962" s="15" t="s">
        <v>13</v>
      </c>
      <c r="E962" s="16" t="s">
        <v>99</v>
      </c>
      <c r="F962" s="16" t="s">
        <v>1705</v>
      </c>
      <c r="G962" s="17">
        <v>855.14</v>
      </c>
      <c r="H962" s="17">
        <v>0</v>
      </c>
      <c r="I962" s="17">
        <v>855.14</v>
      </c>
      <c r="AG962" s="19"/>
    </row>
    <row r="963" spans="1:33" s="18" customFormat="1" ht="42" customHeight="1">
      <c r="A963" s="12" t="s">
        <v>163</v>
      </c>
      <c r="B963" s="13">
        <v>63123576272</v>
      </c>
      <c r="C963" s="25" t="s">
        <v>1704</v>
      </c>
      <c r="D963" s="15" t="s">
        <v>13</v>
      </c>
      <c r="E963" s="16" t="s">
        <v>99</v>
      </c>
      <c r="F963" s="16" t="s">
        <v>1706</v>
      </c>
      <c r="G963" s="17">
        <v>855.14</v>
      </c>
      <c r="H963" s="17">
        <v>0</v>
      </c>
      <c r="I963" s="17">
        <v>855.14</v>
      </c>
      <c r="AG963" s="19"/>
    </row>
    <row r="964" spans="1:33" s="18" customFormat="1" ht="42" customHeight="1">
      <c r="A964" s="12" t="s">
        <v>1115</v>
      </c>
      <c r="B964" s="13">
        <v>63090740249</v>
      </c>
      <c r="C964" s="25" t="s">
        <v>1704</v>
      </c>
      <c r="D964" s="15" t="s">
        <v>13</v>
      </c>
      <c r="E964" s="16" t="s">
        <v>99</v>
      </c>
      <c r="F964" s="16" t="s">
        <v>1707</v>
      </c>
      <c r="G964" s="17">
        <v>855.14</v>
      </c>
      <c r="H964" s="17">
        <v>0</v>
      </c>
      <c r="I964" s="17">
        <v>855.14</v>
      </c>
      <c r="AG964" s="19"/>
    </row>
    <row r="965" spans="1:33" s="18" customFormat="1" ht="42" customHeight="1">
      <c r="A965" s="12" t="s">
        <v>787</v>
      </c>
      <c r="B965" s="13">
        <v>5491663000170</v>
      </c>
      <c r="C965" s="24" t="s">
        <v>1708</v>
      </c>
      <c r="D965" s="15" t="s">
        <v>21</v>
      </c>
      <c r="E965" s="16" t="s">
        <v>14</v>
      </c>
      <c r="F965" s="16" t="s">
        <v>1709</v>
      </c>
      <c r="G965" s="17">
        <v>2300</v>
      </c>
      <c r="H965" s="17">
        <v>2300</v>
      </c>
      <c r="I965" s="17">
        <v>2300</v>
      </c>
      <c r="AG965" s="19"/>
    </row>
    <row r="966" spans="1:33" s="18" customFormat="1" ht="42" customHeight="1">
      <c r="A966" s="12" t="s">
        <v>921</v>
      </c>
      <c r="B966" s="13">
        <v>19309791268</v>
      </c>
      <c r="C966" s="14" t="s">
        <v>1674</v>
      </c>
      <c r="D966" s="15" t="s">
        <v>13</v>
      </c>
      <c r="E966" s="16" t="s">
        <v>99</v>
      </c>
      <c r="F966" s="16" t="s">
        <v>1710</v>
      </c>
      <c r="G966" s="17">
        <v>781.58</v>
      </c>
      <c r="H966" s="17">
        <v>0</v>
      </c>
      <c r="I966" s="17">
        <v>781.58</v>
      </c>
      <c r="AG966" s="19"/>
    </row>
    <row r="967" spans="1:33" s="18" customFormat="1" ht="42" customHeight="1">
      <c r="A967" s="12" t="s">
        <v>173</v>
      </c>
      <c r="B967" s="13">
        <v>57144567268</v>
      </c>
      <c r="C967" s="25" t="s">
        <v>1711</v>
      </c>
      <c r="D967" s="15" t="s">
        <v>13</v>
      </c>
      <c r="E967" s="16" t="s">
        <v>99</v>
      </c>
      <c r="F967" s="16" t="s">
        <v>1712</v>
      </c>
      <c r="G967" s="17">
        <v>2565.42</v>
      </c>
      <c r="H967" s="17">
        <v>0</v>
      </c>
      <c r="I967" s="17">
        <v>2565.42</v>
      </c>
      <c r="AG967" s="19"/>
    </row>
    <row r="968" spans="1:33" s="18" customFormat="1" ht="42" customHeight="1">
      <c r="A968" s="12" t="s">
        <v>463</v>
      </c>
      <c r="B968" s="13">
        <v>43719996204</v>
      </c>
      <c r="C968" s="25" t="s">
        <v>1713</v>
      </c>
      <c r="D968" s="15" t="s">
        <v>13</v>
      </c>
      <c r="E968" s="16" t="s">
        <v>99</v>
      </c>
      <c r="F968" s="16" t="s">
        <v>1714</v>
      </c>
      <c r="G968" s="17">
        <v>1563.16</v>
      </c>
      <c r="H968" s="17">
        <v>0</v>
      </c>
      <c r="I968" s="17">
        <v>1563.16</v>
      </c>
      <c r="AG968" s="19"/>
    </row>
    <row r="969" spans="1:33" s="18" customFormat="1" ht="42" customHeight="1">
      <c r="A969" s="12" t="s">
        <v>465</v>
      </c>
      <c r="B969" s="13">
        <v>74092049234</v>
      </c>
      <c r="C969" s="25" t="s">
        <v>1713</v>
      </c>
      <c r="D969" s="15" t="s">
        <v>13</v>
      </c>
      <c r="E969" s="16" t="s">
        <v>99</v>
      </c>
      <c r="F969" s="16" t="s">
        <v>1715</v>
      </c>
      <c r="G969" s="17">
        <v>1710.28</v>
      </c>
      <c r="H969" s="17">
        <v>0</v>
      </c>
      <c r="I969" s="17">
        <v>1710.28</v>
      </c>
      <c r="AG969" s="19"/>
    </row>
    <row r="970" spans="1:33" s="18" customFormat="1" ht="42" customHeight="1">
      <c r="A970" s="12" t="s">
        <v>736</v>
      </c>
      <c r="B970" s="13">
        <v>10705837000190</v>
      </c>
      <c r="C970" s="24" t="s">
        <v>1716</v>
      </c>
      <c r="D970" s="15" t="s">
        <v>21</v>
      </c>
      <c r="E970" s="16" t="s">
        <v>22</v>
      </c>
      <c r="F970" s="16" t="s">
        <v>1717</v>
      </c>
      <c r="G970" s="17">
        <v>446922.81</v>
      </c>
      <c r="H970" s="17">
        <v>0</v>
      </c>
      <c r="I970" s="17">
        <v>0</v>
      </c>
      <c r="AG970" s="19"/>
    </row>
    <row r="971" spans="1:33" s="18" customFormat="1" ht="42" customHeight="1">
      <c r="A971" s="12" t="s">
        <v>467</v>
      </c>
      <c r="B971" s="13">
        <v>31515401200</v>
      </c>
      <c r="C971" s="25" t="s">
        <v>1718</v>
      </c>
      <c r="D971" s="15" t="s">
        <v>13</v>
      </c>
      <c r="E971" s="16" t="s">
        <v>99</v>
      </c>
      <c r="F971" s="16" t="s">
        <v>1719</v>
      </c>
      <c r="G971" s="17">
        <v>6413.55</v>
      </c>
      <c r="H971" s="17">
        <v>0</v>
      </c>
      <c r="I971" s="17">
        <v>6413.55</v>
      </c>
      <c r="AG971" s="19"/>
    </row>
    <row r="972" spans="1:33" s="18" customFormat="1" ht="42" customHeight="1">
      <c r="A972" s="12" t="s">
        <v>756</v>
      </c>
      <c r="B972" s="13">
        <v>41842391291</v>
      </c>
      <c r="C972" s="25" t="s">
        <v>1720</v>
      </c>
      <c r="D972" s="15" t="s">
        <v>13</v>
      </c>
      <c r="E972" s="16" t="s">
        <v>99</v>
      </c>
      <c r="F972" s="16" t="s">
        <v>1721</v>
      </c>
      <c r="G972" s="17">
        <v>6413.55</v>
      </c>
      <c r="H972" s="17">
        <v>0</v>
      </c>
      <c r="I972" s="17">
        <v>6413.55</v>
      </c>
      <c r="AG972" s="19"/>
    </row>
    <row r="973" spans="1:33" s="18" customFormat="1" ht="42" customHeight="1">
      <c r="A973" s="12" t="s">
        <v>87</v>
      </c>
      <c r="B973" s="13">
        <v>7783832000170</v>
      </c>
      <c r="C973" s="24" t="s">
        <v>1722</v>
      </c>
      <c r="D973" s="15" t="s">
        <v>21</v>
      </c>
      <c r="E973" s="16" t="s">
        <v>22</v>
      </c>
      <c r="F973" s="16" t="s">
        <v>1723</v>
      </c>
      <c r="G973" s="17">
        <v>339749.67</v>
      </c>
      <c r="H973" s="17">
        <v>0</v>
      </c>
      <c r="I973" s="17">
        <v>0</v>
      </c>
      <c r="AG973" s="19"/>
    </row>
    <row r="974" spans="1:33" s="18" customFormat="1" ht="42" customHeight="1">
      <c r="A974" s="12" t="s">
        <v>215</v>
      </c>
      <c r="B974" s="13">
        <v>63813874249</v>
      </c>
      <c r="C974" s="25" t="s">
        <v>1724</v>
      </c>
      <c r="D974" s="15" t="s">
        <v>13</v>
      </c>
      <c r="E974" s="16" t="s">
        <v>99</v>
      </c>
      <c r="F974" s="16" t="s">
        <v>1725</v>
      </c>
      <c r="G974" s="17">
        <v>1710.28</v>
      </c>
      <c r="H974" s="17">
        <v>0</v>
      </c>
      <c r="I974" s="17">
        <v>1710.28</v>
      </c>
      <c r="AG974" s="19"/>
    </row>
    <row r="975" spans="1:33" s="18" customFormat="1" ht="42" customHeight="1">
      <c r="A975" s="12" t="s">
        <v>1484</v>
      </c>
      <c r="B975" s="13">
        <v>43870295287</v>
      </c>
      <c r="C975" s="25" t="s">
        <v>1726</v>
      </c>
      <c r="D975" s="15" t="s">
        <v>13</v>
      </c>
      <c r="E975" s="16" t="s">
        <v>99</v>
      </c>
      <c r="F975" s="16" t="s">
        <v>1727</v>
      </c>
      <c r="G975" s="17">
        <v>987.26</v>
      </c>
      <c r="H975" s="17">
        <v>0</v>
      </c>
      <c r="I975" s="17">
        <v>987.26</v>
      </c>
      <c r="AG975" s="19"/>
    </row>
    <row r="976" spans="1:33" s="18" customFormat="1" ht="42" customHeight="1">
      <c r="A976" s="12" t="s">
        <v>1728</v>
      </c>
      <c r="B976" s="13">
        <v>1299937004</v>
      </c>
      <c r="C976" s="25" t="s">
        <v>1726</v>
      </c>
      <c r="D976" s="15" t="s">
        <v>13</v>
      </c>
      <c r="E976" s="16" t="s">
        <v>99</v>
      </c>
      <c r="F976" s="16" t="s">
        <v>1729</v>
      </c>
      <c r="G976" s="17">
        <v>987.26</v>
      </c>
      <c r="H976" s="17">
        <v>0</v>
      </c>
      <c r="I976" s="17">
        <v>987.26</v>
      </c>
      <c r="AG976" s="19"/>
    </row>
    <row r="977" spans="1:33" s="18" customFormat="1" ht="42" customHeight="1">
      <c r="A977" s="12" t="s">
        <v>1511</v>
      </c>
      <c r="B977" s="13">
        <v>82548250253</v>
      </c>
      <c r="C977" s="25" t="s">
        <v>1730</v>
      </c>
      <c r="D977" s="15" t="s">
        <v>13</v>
      </c>
      <c r="E977" s="16" t="s">
        <v>99</v>
      </c>
      <c r="F977" s="16" t="s">
        <v>1731</v>
      </c>
      <c r="G977" s="17">
        <v>1710.28</v>
      </c>
      <c r="H977" s="17">
        <v>0</v>
      </c>
      <c r="I977" s="17">
        <v>1710.28</v>
      </c>
      <c r="AG977" s="19"/>
    </row>
    <row r="978" spans="1:33" s="18" customFormat="1" ht="42" customHeight="1">
      <c r="A978" s="12" t="s">
        <v>1636</v>
      </c>
      <c r="B978" s="13">
        <v>70622485172</v>
      </c>
      <c r="C978" s="25" t="s">
        <v>1732</v>
      </c>
      <c r="D978" s="15" t="s">
        <v>13</v>
      </c>
      <c r="E978" s="16" t="s">
        <v>99</v>
      </c>
      <c r="F978" s="16" t="s">
        <v>1733</v>
      </c>
      <c r="G978" s="17">
        <v>2227.5</v>
      </c>
      <c r="H978" s="17">
        <v>0</v>
      </c>
      <c r="I978" s="17">
        <v>2227.5</v>
      </c>
      <c r="AG978" s="19"/>
    </row>
    <row r="979" spans="1:33" s="18" customFormat="1" ht="42" customHeight="1">
      <c r="A979" s="12" t="s">
        <v>78</v>
      </c>
      <c r="B979" s="13">
        <v>8219232000147</v>
      </c>
      <c r="C979" s="25" t="s">
        <v>1734</v>
      </c>
      <c r="D979" s="15" t="s">
        <v>21</v>
      </c>
      <c r="E979" s="16" t="s">
        <v>57</v>
      </c>
      <c r="F979" s="16" t="s">
        <v>1735</v>
      </c>
      <c r="G979" s="17">
        <v>14880</v>
      </c>
      <c r="H979" s="17">
        <v>0</v>
      </c>
      <c r="I979" s="17">
        <v>0</v>
      </c>
      <c r="AG979" s="19"/>
    </row>
    <row r="980" spans="1:33" s="18" customFormat="1" ht="42" customHeight="1">
      <c r="A980" s="12" t="s">
        <v>187</v>
      </c>
      <c r="B980" s="13" t="s">
        <v>188</v>
      </c>
      <c r="C980" s="14" t="s">
        <v>530</v>
      </c>
      <c r="D980" s="15" t="s">
        <v>13</v>
      </c>
      <c r="E980" s="16" t="s">
        <v>99</v>
      </c>
      <c r="F980" s="16" t="s">
        <v>1736</v>
      </c>
      <c r="G980" s="17">
        <v>4698629.36</v>
      </c>
      <c r="H980" s="17">
        <v>2147442.4</v>
      </c>
      <c r="I980" s="17">
        <f>1564025.46+2147442.4</f>
        <v>3711467.86</v>
      </c>
      <c r="AG980" s="19"/>
    </row>
    <row r="981" spans="1:33" s="18" customFormat="1" ht="42" customHeight="1">
      <c r="A981" s="12" t="s">
        <v>187</v>
      </c>
      <c r="B981" s="13" t="s">
        <v>188</v>
      </c>
      <c r="C981" s="14" t="s">
        <v>530</v>
      </c>
      <c r="D981" s="15" t="s">
        <v>13</v>
      </c>
      <c r="E981" s="16" t="s">
        <v>99</v>
      </c>
      <c r="F981" s="16" t="s">
        <v>1737</v>
      </c>
      <c r="G981" s="17">
        <v>3781029.96</v>
      </c>
      <c r="H981" s="17">
        <v>0</v>
      </c>
      <c r="I981" s="17">
        <v>3781029.96</v>
      </c>
      <c r="AG981" s="19"/>
    </row>
    <row r="982" spans="1:33" s="18" customFormat="1" ht="42" customHeight="1">
      <c r="A982" s="12" t="s">
        <v>187</v>
      </c>
      <c r="B982" s="13" t="s">
        <v>188</v>
      </c>
      <c r="C982" s="14" t="s">
        <v>530</v>
      </c>
      <c r="D982" s="15" t="s">
        <v>13</v>
      </c>
      <c r="E982" s="16" t="s">
        <v>99</v>
      </c>
      <c r="F982" s="16" t="s">
        <v>1738</v>
      </c>
      <c r="G982" s="17">
        <v>938391.27</v>
      </c>
      <c r="H982" s="17">
        <v>0</v>
      </c>
      <c r="I982" s="17">
        <v>938391.27</v>
      </c>
      <c r="AG982" s="19"/>
    </row>
    <row r="983" spans="1:33" s="18" customFormat="1" ht="42" customHeight="1">
      <c r="A983" s="12" t="s">
        <v>187</v>
      </c>
      <c r="B983" s="13" t="s">
        <v>188</v>
      </c>
      <c r="C983" s="14" t="s">
        <v>530</v>
      </c>
      <c r="D983" s="15" t="s">
        <v>13</v>
      </c>
      <c r="E983" s="16" t="s">
        <v>99</v>
      </c>
      <c r="F983" s="16" t="s">
        <v>1739</v>
      </c>
      <c r="G983" s="17">
        <v>933253.15</v>
      </c>
      <c r="H983" s="17">
        <v>0</v>
      </c>
      <c r="I983" s="17">
        <v>933253.15</v>
      </c>
      <c r="AG983" s="19"/>
    </row>
    <row r="984" spans="1:33" s="18" customFormat="1" ht="42" customHeight="1">
      <c r="A984" s="12" t="s">
        <v>187</v>
      </c>
      <c r="B984" s="13" t="s">
        <v>188</v>
      </c>
      <c r="C984" s="14" t="s">
        <v>530</v>
      </c>
      <c r="D984" s="15" t="s">
        <v>13</v>
      </c>
      <c r="E984" s="16" t="s">
        <v>99</v>
      </c>
      <c r="F984" s="16" t="s">
        <v>1740</v>
      </c>
      <c r="G984" s="17">
        <v>357304.32</v>
      </c>
      <c r="H984" s="17">
        <v>0</v>
      </c>
      <c r="I984" s="17">
        <v>357304.32</v>
      </c>
      <c r="AG984" s="19"/>
    </row>
    <row r="985" spans="1:33" s="18" customFormat="1" ht="42" customHeight="1">
      <c r="A985" s="12" t="s">
        <v>187</v>
      </c>
      <c r="B985" s="13" t="s">
        <v>188</v>
      </c>
      <c r="C985" s="14" t="s">
        <v>530</v>
      </c>
      <c r="D985" s="15" t="s">
        <v>13</v>
      </c>
      <c r="E985" s="16" t="s">
        <v>99</v>
      </c>
      <c r="F985" s="16" t="s">
        <v>1741</v>
      </c>
      <c r="G985" s="17">
        <v>168339.75</v>
      </c>
      <c r="H985" s="17">
        <v>0</v>
      </c>
      <c r="I985" s="17">
        <v>168339.75</v>
      </c>
      <c r="AG985" s="19"/>
    </row>
    <row r="986" spans="1:33" s="18" customFormat="1" ht="42" customHeight="1">
      <c r="A986" s="12" t="s">
        <v>187</v>
      </c>
      <c r="B986" s="13" t="s">
        <v>188</v>
      </c>
      <c r="C986" s="14" t="s">
        <v>530</v>
      </c>
      <c r="D986" s="15" t="s">
        <v>13</v>
      </c>
      <c r="E986" s="16" t="s">
        <v>99</v>
      </c>
      <c r="F986" s="16" t="s">
        <v>1742</v>
      </c>
      <c r="G986" s="17">
        <v>89843.99</v>
      </c>
      <c r="H986" s="17">
        <v>0</v>
      </c>
      <c r="I986" s="17">
        <v>89843.99</v>
      </c>
      <c r="AG986" s="19"/>
    </row>
    <row r="987" spans="1:33" s="18" customFormat="1" ht="42" customHeight="1">
      <c r="A987" s="12" t="s">
        <v>187</v>
      </c>
      <c r="B987" s="13" t="s">
        <v>188</v>
      </c>
      <c r="C987" s="14" t="s">
        <v>530</v>
      </c>
      <c r="D987" s="15" t="s">
        <v>13</v>
      </c>
      <c r="E987" s="16" t="s">
        <v>99</v>
      </c>
      <c r="F987" s="16" t="s">
        <v>1743</v>
      </c>
      <c r="G987" s="17">
        <v>30377.94</v>
      </c>
      <c r="H987" s="17">
        <v>0</v>
      </c>
      <c r="I987" s="17">
        <v>30377.94</v>
      </c>
      <c r="AG987" s="19"/>
    </row>
    <row r="988" spans="1:33" s="18" customFormat="1" ht="42" customHeight="1">
      <c r="A988" s="12" t="s">
        <v>187</v>
      </c>
      <c r="B988" s="13" t="s">
        <v>188</v>
      </c>
      <c r="C988" s="14" t="s">
        <v>530</v>
      </c>
      <c r="D988" s="15" t="s">
        <v>13</v>
      </c>
      <c r="E988" s="16" t="s">
        <v>99</v>
      </c>
      <c r="F988" s="16" t="s">
        <v>1744</v>
      </c>
      <c r="G988" s="17">
        <v>16616.53</v>
      </c>
      <c r="H988" s="17">
        <v>0</v>
      </c>
      <c r="I988" s="17">
        <v>16616.53</v>
      </c>
      <c r="AG988" s="19"/>
    </row>
    <row r="989" spans="1:33" s="18" customFormat="1" ht="42" customHeight="1">
      <c r="A989" s="12" t="s">
        <v>187</v>
      </c>
      <c r="B989" s="13" t="s">
        <v>188</v>
      </c>
      <c r="C989" s="14" t="s">
        <v>530</v>
      </c>
      <c r="D989" s="15" t="s">
        <v>13</v>
      </c>
      <c r="E989" s="16" t="s">
        <v>99</v>
      </c>
      <c r="F989" s="16" t="s">
        <v>1745</v>
      </c>
      <c r="G989" s="17">
        <v>9765.66</v>
      </c>
      <c r="H989" s="17">
        <v>0</v>
      </c>
      <c r="I989" s="17">
        <v>9765.66</v>
      </c>
      <c r="AG989" s="19"/>
    </row>
    <row r="990" spans="1:33" s="18" customFormat="1" ht="42" customHeight="1">
      <c r="A990" s="12" t="s">
        <v>187</v>
      </c>
      <c r="B990" s="13" t="s">
        <v>188</v>
      </c>
      <c r="C990" s="14" t="s">
        <v>530</v>
      </c>
      <c r="D990" s="15" t="s">
        <v>13</v>
      </c>
      <c r="E990" s="16" t="s">
        <v>99</v>
      </c>
      <c r="F990" s="16" t="s">
        <v>1746</v>
      </c>
      <c r="G990" s="17">
        <v>8386</v>
      </c>
      <c r="H990" s="17">
        <v>0</v>
      </c>
      <c r="I990" s="17">
        <v>8386</v>
      </c>
      <c r="AG990" s="19"/>
    </row>
    <row r="991" spans="1:33" s="18" customFormat="1" ht="42" customHeight="1">
      <c r="A991" s="12" t="s">
        <v>187</v>
      </c>
      <c r="B991" s="13" t="s">
        <v>188</v>
      </c>
      <c r="C991" s="14" t="s">
        <v>530</v>
      </c>
      <c r="D991" s="15" t="s">
        <v>13</v>
      </c>
      <c r="E991" s="16" t="s">
        <v>99</v>
      </c>
      <c r="F991" s="16" t="s">
        <v>1747</v>
      </c>
      <c r="G991" s="17">
        <v>7857.38</v>
      </c>
      <c r="H991" s="17">
        <v>0</v>
      </c>
      <c r="I991" s="17">
        <v>7857.38</v>
      </c>
      <c r="AG991" s="19"/>
    </row>
    <row r="992" spans="1:33" s="18" customFormat="1" ht="42" customHeight="1">
      <c r="A992" s="12" t="s">
        <v>187</v>
      </c>
      <c r="B992" s="13" t="s">
        <v>188</v>
      </c>
      <c r="C992" s="14" t="s">
        <v>530</v>
      </c>
      <c r="D992" s="15" t="s">
        <v>13</v>
      </c>
      <c r="E992" s="16" t="s">
        <v>99</v>
      </c>
      <c r="F992" s="16" t="s">
        <v>1748</v>
      </c>
      <c r="G992" s="17">
        <v>2200</v>
      </c>
      <c r="H992" s="17">
        <v>0</v>
      </c>
      <c r="I992" s="17">
        <v>2200</v>
      </c>
      <c r="AG992" s="19"/>
    </row>
    <row r="993" spans="1:33" s="18" customFormat="1" ht="42" customHeight="1">
      <c r="A993" s="12" t="s">
        <v>187</v>
      </c>
      <c r="B993" s="13" t="s">
        <v>188</v>
      </c>
      <c r="C993" s="14" t="s">
        <v>530</v>
      </c>
      <c r="D993" s="15" t="s">
        <v>13</v>
      </c>
      <c r="E993" s="16" t="s">
        <v>99</v>
      </c>
      <c r="F993" s="16" t="s">
        <v>1749</v>
      </c>
      <c r="G993" s="17">
        <v>1143.16</v>
      </c>
      <c r="H993" s="17">
        <v>0</v>
      </c>
      <c r="I993" s="17">
        <v>1143.16</v>
      </c>
      <c r="AG993" s="19"/>
    </row>
    <row r="994" spans="1:33" s="18" customFormat="1" ht="42" customHeight="1">
      <c r="A994" s="12" t="s">
        <v>137</v>
      </c>
      <c r="B994" s="13">
        <v>29979036001031</v>
      </c>
      <c r="C994" s="14" t="s">
        <v>1551</v>
      </c>
      <c r="D994" s="15" t="s">
        <v>13</v>
      </c>
      <c r="E994" s="16" t="s">
        <v>99</v>
      </c>
      <c r="F994" s="16" t="s">
        <v>1750</v>
      </c>
      <c r="G994" s="17">
        <v>112293.34</v>
      </c>
      <c r="H994" s="17">
        <v>112293.34</v>
      </c>
      <c r="I994" s="17">
        <v>112293.34</v>
      </c>
      <c r="AG994" s="19"/>
    </row>
    <row r="995" spans="1:33" s="18" customFormat="1" ht="42" customHeight="1">
      <c r="A995" s="12" t="s">
        <v>59</v>
      </c>
      <c r="B995" s="13">
        <v>7244008000223</v>
      </c>
      <c r="C995" s="25" t="s">
        <v>1751</v>
      </c>
      <c r="D995" s="15" t="s">
        <v>21</v>
      </c>
      <c r="E995" s="16" t="s">
        <v>57</v>
      </c>
      <c r="F995" s="16" t="s">
        <v>1752</v>
      </c>
      <c r="G995" s="17">
        <v>2298</v>
      </c>
      <c r="H995" s="17">
        <v>0</v>
      </c>
      <c r="I995" s="17">
        <v>0</v>
      </c>
      <c r="AG995" s="19"/>
    </row>
    <row r="996" spans="1:33" s="18" customFormat="1" ht="42" customHeight="1">
      <c r="A996" s="12" t="s">
        <v>1096</v>
      </c>
      <c r="B996" s="13">
        <v>17207460000198</v>
      </c>
      <c r="C996" s="14" t="s">
        <v>1692</v>
      </c>
      <c r="D996" s="15" t="s">
        <v>21</v>
      </c>
      <c r="E996" s="16" t="s">
        <v>14</v>
      </c>
      <c r="F996" s="16" t="s">
        <v>1753</v>
      </c>
      <c r="G996" s="17">
        <v>1380</v>
      </c>
      <c r="H996" s="17">
        <v>1380</v>
      </c>
      <c r="I996" s="17">
        <v>1380</v>
      </c>
      <c r="AG996" s="19"/>
    </row>
    <row r="997" spans="1:33" s="18" customFormat="1" ht="42" customHeight="1">
      <c r="A997" s="12" t="s">
        <v>1096</v>
      </c>
      <c r="B997" s="13">
        <v>17207460000198</v>
      </c>
      <c r="C997" s="14" t="s">
        <v>1692</v>
      </c>
      <c r="D997" s="15" t="s">
        <v>21</v>
      </c>
      <c r="E997" s="16" t="s">
        <v>14</v>
      </c>
      <c r="F997" s="16" t="s">
        <v>1754</v>
      </c>
      <c r="G997" s="17">
        <v>4650</v>
      </c>
      <c r="H997" s="17">
        <v>4650</v>
      </c>
      <c r="I997" s="17">
        <v>4650</v>
      </c>
      <c r="AG997" s="19"/>
    </row>
    <row r="998" spans="1:33" s="18" customFormat="1" ht="42" customHeight="1">
      <c r="A998" s="12" t="s">
        <v>1755</v>
      </c>
      <c r="B998" s="13">
        <v>7797967000195</v>
      </c>
      <c r="C998" s="25" t="s">
        <v>1756</v>
      </c>
      <c r="D998" s="15" t="s">
        <v>13</v>
      </c>
      <c r="E998" s="16" t="s">
        <v>1389</v>
      </c>
      <c r="F998" s="16" t="s">
        <v>1757</v>
      </c>
      <c r="G998" s="17">
        <v>7990</v>
      </c>
      <c r="H998" s="17">
        <v>0</v>
      </c>
      <c r="I998" s="17">
        <v>0</v>
      </c>
      <c r="AG998" s="19"/>
    </row>
    <row r="999" spans="1:33" s="18" customFormat="1" ht="42" customHeight="1">
      <c r="A999" s="12" t="s">
        <v>187</v>
      </c>
      <c r="B999" s="13" t="s">
        <v>188</v>
      </c>
      <c r="C999" s="14" t="s">
        <v>254</v>
      </c>
      <c r="D999" s="15" t="s">
        <v>13</v>
      </c>
      <c r="E999" s="16" t="s">
        <v>99</v>
      </c>
      <c r="F999" s="16" t="s">
        <v>1758</v>
      </c>
      <c r="G999" s="17">
        <v>2052555.99</v>
      </c>
      <c r="H999" s="17">
        <v>286243.69</v>
      </c>
      <c r="I999" s="17">
        <f>1603417.49+286243.69</f>
        <v>1889661.18</v>
      </c>
      <c r="AG999" s="19"/>
    </row>
    <row r="1000" spans="1:33" s="18" customFormat="1" ht="42" customHeight="1">
      <c r="A1000" s="12" t="s">
        <v>187</v>
      </c>
      <c r="B1000" s="13" t="s">
        <v>188</v>
      </c>
      <c r="C1000" s="14" t="s">
        <v>254</v>
      </c>
      <c r="D1000" s="15" t="s">
        <v>13</v>
      </c>
      <c r="E1000" s="16" t="s">
        <v>99</v>
      </c>
      <c r="F1000" s="16" t="s">
        <v>1759</v>
      </c>
      <c r="G1000" s="17">
        <v>16899.32</v>
      </c>
      <c r="H1000" s="17">
        <v>0</v>
      </c>
      <c r="I1000" s="17">
        <v>16899.32</v>
      </c>
      <c r="AG1000" s="19"/>
    </row>
    <row r="1001" spans="1:33" s="18" customFormat="1" ht="42" customHeight="1">
      <c r="A1001" s="12" t="s">
        <v>187</v>
      </c>
      <c r="B1001" s="13" t="s">
        <v>188</v>
      </c>
      <c r="C1001" s="14" t="s">
        <v>552</v>
      </c>
      <c r="D1001" s="15" t="s">
        <v>13</v>
      </c>
      <c r="E1001" s="16" t="s">
        <v>99</v>
      </c>
      <c r="F1001" s="16" t="s">
        <v>1760</v>
      </c>
      <c r="G1001" s="17">
        <v>998122.52</v>
      </c>
      <c r="H1001" s="17">
        <v>156309.31</v>
      </c>
      <c r="I1001" s="17">
        <f>762402.12+156309.31</f>
        <v>918711.4299999999</v>
      </c>
      <c r="AG1001" s="19"/>
    </row>
    <row r="1002" spans="1:33" s="18" customFormat="1" ht="42" customHeight="1">
      <c r="A1002" s="12" t="s">
        <v>187</v>
      </c>
      <c r="B1002" s="13" t="s">
        <v>188</v>
      </c>
      <c r="C1002" s="14" t="s">
        <v>530</v>
      </c>
      <c r="D1002" s="15" t="s">
        <v>13</v>
      </c>
      <c r="E1002" s="16" t="s">
        <v>99</v>
      </c>
      <c r="F1002" s="16" t="s">
        <v>1761</v>
      </c>
      <c r="G1002" s="17">
        <v>505301.57</v>
      </c>
      <c r="H1002" s="17">
        <v>0</v>
      </c>
      <c r="I1002" s="17">
        <v>505301.57</v>
      </c>
      <c r="AG1002" s="19"/>
    </row>
    <row r="1003" spans="1:33" s="18" customFormat="1" ht="42" customHeight="1">
      <c r="A1003" s="12" t="s">
        <v>187</v>
      </c>
      <c r="B1003" s="13" t="s">
        <v>188</v>
      </c>
      <c r="C1003" s="14" t="s">
        <v>530</v>
      </c>
      <c r="D1003" s="15" t="s">
        <v>13</v>
      </c>
      <c r="E1003" s="16" t="s">
        <v>99</v>
      </c>
      <c r="F1003" s="16" t="s">
        <v>1762</v>
      </c>
      <c r="G1003" s="17">
        <v>364525.07</v>
      </c>
      <c r="H1003" s="17">
        <v>0</v>
      </c>
      <c r="I1003" s="17">
        <v>364525.07</v>
      </c>
      <c r="AG1003" s="19"/>
    </row>
    <row r="1004" spans="1:33" s="18" customFormat="1" ht="42" customHeight="1">
      <c r="A1004" s="12" t="s">
        <v>187</v>
      </c>
      <c r="B1004" s="13" t="s">
        <v>188</v>
      </c>
      <c r="C1004" s="14" t="s">
        <v>530</v>
      </c>
      <c r="D1004" s="15" t="s">
        <v>13</v>
      </c>
      <c r="E1004" s="16" t="s">
        <v>99</v>
      </c>
      <c r="F1004" s="16" t="s">
        <v>1763</v>
      </c>
      <c r="G1004" s="17">
        <v>18333.44</v>
      </c>
      <c r="H1004" s="17">
        <v>0</v>
      </c>
      <c r="I1004" s="17">
        <v>18333.44</v>
      </c>
      <c r="AG1004" s="19"/>
    </row>
    <row r="1005" spans="1:33" s="18" customFormat="1" ht="42" customHeight="1">
      <c r="A1005" s="12" t="s">
        <v>187</v>
      </c>
      <c r="B1005" s="13" t="s">
        <v>188</v>
      </c>
      <c r="C1005" s="14" t="s">
        <v>530</v>
      </c>
      <c r="D1005" s="15" t="s">
        <v>13</v>
      </c>
      <c r="E1005" s="16" t="s">
        <v>99</v>
      </c>
      <c r="F1005" s="16" t="s">
        <v>1764</v>
      </c>
      <c r="G1005" s="17">
        <v>8287.83</v>
      </c>
      <c r="H1005" s="17">
        <v>0</v>
      </c>
      <c r="I1005" s="17">
        <v>8287.83</v>
      </c>
      <c r="AG1005" s="19"/>
    </row>
    <row r="1006" spans="1:33" s="18" customFormat="1" ht="42" customHeight="1">
      <c r="A1006" s="12" t="s">
        <v>187</v>
      </c>
      <c r="B1006" s="13" t="s">
        <v>188</v>
      </c>
      <c r="C1006" s="14" t="s">
        <v>530</v>
      </c>
      <c r="D1006" s="15" t="s">
        <v>13</v>
      </c>
      <c r="E1006" s="16" t="s">
        <v>99</v>
      </c>
      <c r="F1006" s="16" t="s">
        <v>1765</v>
      </c>
      <c r="G1006" s="17">
        <v>6160.02</v>
      </c>
      <c r="H1006" s="17">
        <v>0</v>
      </c>
      <c r="I1006" s="17">
        <v>6160.02</v>
      </c>
      <c r="AG1006" s="19"/>
    </row>
    <row r="1007" spans="1:33" s="18" customFormat="1" ht="42" customHeight="1">
      <c r="A1007" s="12" t="s">
        <v>187</v>
      </c>
      <c r="B1007" s="13" t="s">
        <v>188</v>
      </c>
      <c r="C1007" s="14" t="s">
        <v>530</v>
      </c>
      <c r="D1007" s="15" t="s">
        <v>13</v>
      </c>
      <c r="E1007" s="16" t="s">
        <v>99</v>
      </c>
      <c r="F1007" s="16" t="s">
        <v>1766</v>
      </c>
      <c r="G1007" s="17">
        <v>3325.25</v>
      </c>
      <c r="H1007" s="17">
        <v>0</v>
      </c>
      <c r="I1007" s="17">
        <v>3325.25</v>
      </c>
      <c r="AG1007" s="19"/>
    </row>
    <row r="1008" spans="1:33" s="18" customFormat="1" ht="42" customHeight="1">
      <c r="A1008" s="12" t="s">
        <v>187</v>
      </c>
      <c r="B1008" s="13" t="s">
        <v>188</v>
      </c>
      <c r="C1008" s="14" t="s">
        <v>530</v>
      </c>
      <c r="D1008" s="15" t="s">
        <v>13</v>
      </c>
      <c r="E1008" s="16" t="s">
        <v>99</v>
      </c>
      <c r="F1008" s="16" t="s">
        <v>1767</v>
      </c>
      <c r="G1008" s="17">
        <v>2277.62</v>
      </c>
      <c r="H1008" s="17">
        <v>0</v>
      </c>
      <c r="I1008" s="17">
        <v>2277.62</v>
      </c>
      <c r="AG1008" s="19"/>
    </row>
    <row r="1009" spans="1:33" s="18" customFormat="1" ht="42" customHeight="1">
      <c r="A1009" s="12" t="s">
        <v>187</v>
      </c>
      <c r="B1009" s="13" t="s">
        <v>188</v>
      </c>
      <c r="C1009" s="14" t="s">
        <v>530</v>
      </c>
      <c r="D1009" s="15" t="s">
        <v>13</v>
      </c>
      <c r="E1009" s="16" t="s">
        <v>99</v>
      </c>
      <c r="F1009" s="16" t="s">
        <v>1768</v>
      </c>
      <c r="G1009" s="17">
        <v>1690</v>
      </c>
      <c r="H1009" s="17">
        <v>0</v>
      </c>
      <c r="I1009" s="17">
        <v>1690</v>
      </c>
      <c r="AG1009" s="19"/>
    </row>
    <row r="1010" spans="1:33" s="18" customFormat="1" ht="42" customHeight="1">
      <c r="A1010" s="12" t="s">
        <v>187</v>
      </c>
      <c r="B1010" s="13" t="s">
        <v>188</v>
      </c>
      <c r="C1010" s="14" t="s">
        <v>530</v>
      </c>
      <c r="D1010" s="15" t="s">
        <v>13</v>
      </c>
      <c r="E1010" s="16" t="s">
        <v>99</v>
      </c>
      <c r="F1010" s="16" t="s">
        <v>1769</v>
      </c>
      <c r="G1010" s="17">
        <v>85.93</v>
      </c>
      <c r="H1010" s="17">
        <v>0</v>
      </c>
      <c r="I1010" s="17">
        <v>85.93</v>
      </c>
      <c r="AG1010" s="19"/>
    </row>
    <row r="1011" spans="1:33" s="18" customFormat="1" ht="42" customHeight="1">
      <c r="A1011" s="12" t="s">
        <v>187</v>
      </c>
      <c r="B1011" s="13" t="s">
        <v>188</v>
      </c>
      <c r="C1011" s="14" t="s">
        <v>530</v>
      </c>
      <c r="D1011" s="15" t="s">
        <v>13</v>
      </c>
      <c r="E1011" s="16" t="s">
        <v>99</v>
      </c>
      <c r="F1011" s="16" t="s">
        <v>1770</v>
      </c>
      <c r="G1011" s="17">
        <v>51.56</v>
      </c>
      <c r="H1011" s="17">
        <v>0</v>
      </c>
      <c r="I1011" s="17">
        <v>51.56</v>
      </c>
      <c r="AG1011" s="19"/>
    </row>
    <row r="1012" spans="1:33" s="18" customFormat="1" ht="42" customHeight="1">
      <c r="A1012" s="12" t="s">
        <v>187</v>
      </c>
      <c r="B1012" s="13" t="s">
        <v>188</v>
      </c>
      <c r="C1012" s="14" t="s">
        <v>1327</v>
      </c>
      <c r="D1012" s="15" t="s">
        <v>13</v>
      </c>
      <c r="E1012" s="16" t="s">
        <v>99</v>
      </c>
      <c r="F1012" s="16" t="s">
        <v>1771</v>
      </c>
      <c r="G1012" s="17">
        <v>743036.38</v>
      </c>
      <c r="H1012" s="17">
        <v>0</v>
      </c>
      <c r="I1012" s="17">
        <v>743036.38</v>
      </c>
      <c r="AG1012" s="19"/>
    </row>
    <row r="1013" spans="1:33" s="18" customFormat="1" ht="42" customHeight="1">
      <c r="A1013" s="12" t="s">
        <v>187</v>
      </c>
      <c r="B1013" s="13" t="s">
        <v>188</v>
      </c>
      <c r="C1013" s="14" t="s">
        <v>395</v>
      </c>
      <c r="D1013" s="15" t="s">
        <v>13</v>
      </c>
      <c r="E1013" s="16" t="s">
        <v>99</v>
      </c>
      <c r="F1013" s="16" t="s">
        <v>1772</v>
      </c>
      <c r="G1013" s="17">
        <v>450486.76</v>
      </c>
      <c r="H1013" s="17">
        <v>0</v>
      </c>
      <c r="I1013" s="17">
        <v>450486.76</v>
      </c>
      <c r="AG1013" s="19"/>
    </row>
    <row r="1014" spans="1:33" s="18" customFormat="1" ht="42" customHeight="1">
      <c r="A1014" s="12" t="s">
        <v>187</v>
      </c>
      <c r="B1014" s="13" t="s">
        <v>188</v>
      </c>
      <c r="C1014" s="14" t="s">
        <v>395</v>
      </c>
      <c r="D1014" s="15" t="s">
        <v>13</v>
      </c>
      <c r="E1014" s="16" t="s">
        <v>99</v>
      </c>
      <c r="F1014" s="16" t="s">
        <v>1773</v>
      </c>
      <c r="G1014" s="17">
        <v>3636.94</v>
      </c>
      <c r="H1014" s="17">
        <v>0</v>
      </c>
      <c r="I1014" s="17">
        <v>3636.94</v>
      </c>
      <c r="AG1014" s="19"/>
    </row>
    <row r="1015" spans="1:33" s="18" customFormat="1" ht="42" customHeight="1">
      <c r="A1015" s="12" t="s">
        <v>187</v>
      </c>
      <c r="B1015" s="13" t="s">
        <v>188</v>
      </c>
      <c r="C1015" s="14" t="s">
        <v>530</v>
      </c>
      <c r="D1015" s="15" t="s">
        <v>13</v>
      </c>
      <c r="E1015" s="16" t="s">
        <v>99</v>
      </c>
      <c r="F1015" s="16" t="s">
        <v>1774</v>
      </c>
      <c r="G1015" s="17">
        <v>1690.4</v>
      </c>
      <c r="H1015" s="17">
        <v>0</v>
      </c>
      <c r="I1015" s="17">
        <v>1690.4</v>
      </c>
      <c r="AG1015" s="19"/>
    </row>
    <row r="1016" spans="1:33" s="18" customFormat="1" ht="42" customHeight="1">
      <c r="A1016" s="12" t="s">
        <v>187</v>
      </c>
      <c r="B1016" s="13" t="s">
        <v>188</v>
      </c>
      <c r="C1016" s="14" t="s">
        <v>530</v>
      </c>
      <c r="D1016" s="15" t="s">
        <v>13</v>
      </c>
      <c r="E1016" s="16" t="s">
        <v>99</v>
      </c>
      <c r="F1016" s="16" t="s">
        <v>1775</v>
      </c>
      <c r="G1016" s="17">
        <v>1117.5</v>
      </c>
      <c r="H1016" s="17">
        <v>0</v>
      </c>
      <c r="I1016" s="17">
        <v>1117.5</v>
      </c>
      <c r="AG1016" s="19"/>
    </row>
    <row r="1017" spans="1:33" s="18" customFormat="1" ht="42" customHeight="1">
      <c r="A1017" s="12" t="s">
        <v>187</v>
      </c>
      <c r="B1017" s="13" t="s">
        <v>188</v>
      </c>
      <c r="C1017" s="14" t="s">
        <v>530</v>
      </c>
      <c r="D1017" s="15" t="s">
        <v>13</v>
      </c>
      <c r="E1017" s="16" t="s">
        <v>99</v>
      </c>
      <c r="F1017" s="16" t="s">
        <v>1776</v>
      </c>
      <c r="G1017" s="17">
        <v>100000</v>
      </c>
      <c r="H1017" s="17">
        <v>0</v>
      </c>
      <c r="I1017" s="17">
        <v>100000</v>
      </c>
      <c r="AG1017" s="19"/>
    </row>
    <row r="1018" spans="1:33" s="18" customFormat="1" ht="42" customHeight="1">
      <c r="A1018" s="12" t="s">
        <v>187</v>
      </c>
      <c r="B1018" s="13" t="s">
        <v>188</v>
      </c>
      <c r="C1018" s="14" t="s">
        <v>552</v>
      </c>
      <c r="D1018" s="15" t="s">
        <v>13</v>
      </c>
      <c r="E1018" s="16" t="s">
        <v>99</v>
      </c>
      <c r="F1018" s="16" t="s">
        <v>1777</v>
      </c>
      <c r="G1018" s="17">
        <v>16050</v>
      </c>
      <c r="H1018" s="17">
        <v>0</v>
      </c>
      <c r="I1018" s="17">
        <v>16050</v>
      </c>
      <c r="AG1018" s="19"/>
    </row>
    <row r="1019" spans="1:33" s="18" customFormat="1" ht="42" customHeight="1">
      <c r="A1019" s="12" t="s">
        <v>187</v>
      </c>
      <c r="B1019" s="13" t="s">
        <v>188</v>
      </c>
      <c r="C1019" s="14" t="s">
        <v>530</v>
      </c>
      <c r="D1019" s="15" t="s">
        <v>13</v>
      </c>
      <c r="E1019" s="16" t="s">
        <v>99</v>
      </c>
      <c r="F1019" s="16" t="s">
        <v>1778</v>
      </c>
      <c r="G1019" s="17">
        <v>9649.27</v>
      </c>
      <c r="H1019" s="17">
        <v>2653.55</v>
      </c>
      <c r="I1019" s="17">
        <f>6995.72+2653.55</f>
        <v>9649.27</v>
      </c>
      <c r="AG1019" s="19"/>
    </row>
    <row r="1020" spans="1:33" s="18" customFormat="1" ht="42" customHeight="1">
      <c r="A1020" s="12" t="s">
        <v>187</v>
      </c>
      <c r="B1020" s="13" t="s">
        <v>188</v>
      </c>
      <c r="C1020" s="14" t="s">
        <v>530</v>
      </c>
      <c r="D1020" s="15" t="s">
        <v>13</v>
      </c>
      <c r="E1020" s="16" t="s">
        <v>99</v>
      </c>
      <c r="F1020" s="16" t="s">
        <v>1779</v>
      </c>
      <c r="G1020" s="17">
        <v>15005.76</v>
      </c>
      <c r="H1020" s="17">
        <v>0</v>
      </c>
      <c r="I1020" s="17">
        <v>15005.76</v>
      </c>
      <c r="AG1020" s="19"/>
    </row>
    <row r="1021" spans="1:33" s="18" customFormat="1" ht="42" customHeight="1">
      <c r="A1021" s="12" t="s">
        <v>173</v>
      </c>
      <c r="B1021" s="13">
        <v>57144567268</v>
      </c>
      <c r="C1021" s="14" t="s">
        <v>1780</v>
      </c>
      <c r="D1021" s="15" t="s">
        <v>13</v>
      </c>
      <c r="E1021" s="16" t="s">
        <v>99</v>
      </c>
      <c r="F1021" s="16" t="s">
        <v>1781</v>
      </c>
      <c r="G1021" s="17">
        <v>4275.7</v>
      </c>
      <c r="H1021" s="17">
        <v>0</v>
      </c>
      <c r="I1021" s="17">
        <v>4275.7</v>
      </c>
      <c r="AG1021" s="19"/>
    </row>
    <row r="1022" spans="1:33" s="18" customFormat="1" ht="42" customHeight="1">
      <c r="A1022" s="12" t="s">
        <v>1004</v>
      </c>
      <c r="B1022" s="13">
        <v>3438341204</v>
      </c>
      <c r="C1022" s="14" t="s">
        <v>1780</v>
      </c>
      <c r="D1022" s="15" t="s">
        <v>13</v>
      </c>
      <c r="E1022" s="16" t="s">
        <v>99</v>
      </c>
      <c r="F1022" s="16" t="s">
        <v>1782</v>
      </c>
      <c r="G1022" s="17">
        <v>1645.44</v>
      </c>
      <c r="H1022" s="17">
        <v>0</v>
      </c>
      <c r="I1022" s="17">
        <v>1645.44</v>
      </c>
      <c r="AG1022" s="19"/>
    </row>
    <row r="1023" spans="1:33" s="18" customFormat="1" ht="42" customHeight="1">
      <c r="A1023" s="12" t="s">
        <v>187</v>
      </c>
      <c r="B1023" s="13" t="s">
        <v>188</v>
      </c>
      <c r="C1023" s="14" t="s">
        <v>341</v>
      </c>
      <c r="D1023" s="15" t="s">
        <v>13</v>
      </c>
      <c r="E1023" s="16" t="s">
        <v>99</v>
      </c>
      <c r="F1023" s="16" t="s">
        <v>1783</v>
      </c>
      <c r="G1023" s="17">
        <v>100000</v>
      </c>
      <c r="H1023" s="17">
        <v>100000</v>
      </c>
      <c r="I1023" s="17">
        <v>100000</v>
      </c>
      <c r="AG1023" s="19"/>
    </row>
    <row r="1024" spans="1:33" s="18" customFormat="1" ht="42" customHeight="1">
      <c r="A1024" s="23" t="s">
        <v>401</v>
      </c>
      <c r="B1024" s="13">
        <v>2844344000102</v>
      </c>
      <c r="C1024" s="24" t="s">
        <v>1784</v>
      </c>
      <c r="D1024" s="15" t="s">
        <v>13</v>
      </c>
      <c r="E1024" s="16" t="s">
        <v>99</v>
      </c>
      <c r="F1024" s="16" t="s">
        <v>1785</v>
      </c>
      <c r="G1024" s="17">
        <v>100000</v>
      </c>
      <c r="H1024" s="17">
        <v>0</v>
      </c>
      <c r="I1024" s="17">
        <v>0</v>
      </c>
      <c r="AG1024" s="19"/>
    </row>
    <row r="1025" spans="1:33" s="18" customFormat="1" ht="42" customHeight="1">
      <c r="A1025" s="12" t="s">
        <v>187</v>
      </c>
      <c r="B1025" s="13" t="s">
        <v>188</v>
      </c>
      <c r="C1025" s="14" t="s">
        <v>1356</v>
      </c>
      <c r="D1025" s="15" t="s">
        <v>13</v>
      </c>
      <c r="E1025" s="16" t="s">
        <v>99</v>
      </c>
      <c r="F1025" s="16" t="s">
        <v>1786</v>
      </c>
      <c r="G1025" s="17">
        <v>2080015.18</v>
      </c>
      <c r="H1025" s="17">
        <v>3557.79</v>
      </c>
      <c r="I1025" s="17">
        <f>2075529.27+3557.79</f>
        <v>2079087.06</v>
      </c>
      <c r="AG1025" s="19"/>
    </row>
    <row r="1026" spans="1:33" s="18" customFormat="1" ht="42" customHeight="1">
      <c r="A1026" s="12" t="s">
        <v>187</v>
      </c>
      <c r="B1026" s="13" t="s">
        <v>188</v>
      </c>
      <c r="C1026" s="14" t="s">
        <v>548</v>
      </c>
      <c r="D1026" s="15" t="s">
        <v>13</v>
      </c>
      <c r="E1026" s="16" t="s">
        <v>99</v>
      </c>
      <c r="F1026" s="16" t="s">
        <v>1787</v>
      </c>
      <c r="G1026" s="17">
        <v>132568.68</v>
      </c>
      <c r="H1026" s="17">
        <v>0</v>
      </c>
      <c r="I1026" s="17">
        <v>132568.68</v>
      </c>
      <c r="AG1026" s="19"/>
    </row>
    <row r="1027" spans="1:33" s="18" customFormat="1" ht="42" customHeight="1">
      <c r="A1027" s="12" t="s">
        <v>187</v>
      </c>
      <c r="B1027" s="13" t="s">
        <v>188</v>
      </c>
      <c r="C1027" s="14" t="s">
        <v>1368</v>
      </c>
      <c r="D1027" s="15" t="s">
        <v>13</v>
      </c>
      <c r="E1027" s="16" t="s">
        <v>99</v>
      </c>
      <c r="F1027" s="16" t="s">
        <v>1788</v>
      </c>
      <c r="G1027" s="17">
        <v>70807.90000000001</v>
      </c>
      <c r="H1027" s="17">
        <v>12212.86</v>
      </c>
      <c r="I1027" s="17">
        <f>53315.04+12212.86</f>
        <v>65527.9</v>
      </c>
      <c r="AG1027" s="19"/>
    </row>
    <row r="1028" spans="1:33" s="18" customFormat="1" ht="42" customHeight="1">
      <c r="A1028" s="12" t="s">
        <v>187</v>
      </c>
      <c r="B1028" s="13" t="s">
        <v>188</v>
      </c>
      <c r="C1028" s="14" t="s">
        <v>1359</v>
      </c>
      <c r="D1028" s="15" t="s">
        <v>13</v>
      </c>
      <c r="E1028" s="16" t="s">
        <v>99</v>
      </c>
      <c r="F1028" s="16" t="s">
        <v>1789</v>
      </c>
      <c r="G1028" s="17">
        <v>1300000</v>
      </c>
      <c r="H1028" s="17">
        <v>0</v>
      </c>
      <c r="I1028" s="17">
        <v>1300000</v>
      </c>
      <c r="AG1028" s="19"/>
    </row>
    <row r="1029" spans="1:33" s="18" customFormat="1" ht="42" customHeight="1">
      <c r="A1029" s="12" t="s">
        <v>187</v>
      </c>
      <c r="B1029" s="13" t="s">
        <v>188</v>
      </c>
      <c r="C1029" s="14" t="s">
        <v>1790</v>
      </c>
      <c r="D1029" s="15" t="s">
        <v>13</v>
      </c>
      <c r="E1029" s="16" t="s">
        <v>99</v>
      </c>
      <c r="F1029" s="16" t="s">
        <v>1791</v>
      </c>
      <c r="G1029" s="17">
        <v>82614</v>
      </c>
      <c r="H1029" s="17">
        <v>0</v>
      </c>
      <c r="I1029" s="17">
        <v>82614</v>
      </c>
      <c r="AG1029" s="19"/>
    </row>
    <row r="1030" spans="1:33" s="18" customFormat="1" ht="42" customHeight="1">
      <c r="A1030" s="12" t="s">
        <v>187</v>
      </c>
      <c r="B1030" s="13" t="s">
        <v>188</v>
      </c>
      <c r="C1030" s="14" t="s">
        <v>530</v>
      </c>
      <c r="D1030" s="15" t="s">
        <v>13</v>
      </c>
      <c r="E1030" s="16" t="s">
        <v>99</v>
      </c>
      <c r="F1030" s="16" t="s">
        <v>1792</v>
      </c>
      <c r="G1030" s="17">
        <v>815000</v>
      </c>
      <c r="H1030" s="17">
        <v>0</v>
      </c>
      <c r="I1030" s="17">
        <v>0</v>
      </c>
      <c r="AG1030" s="19"/>
    </row>
    <row r="1031" spans="1:33" s="18" customFormat="1" ht="42" customHeight="1">
      <c r="A1031" s="12" t="s">
        <v>187</v>
      </c>
      <c r="B1031" s="13" t="s">
        <v>188</v>
      </c>
      <c r="C1031" s="14" t="s">
        <v>1359</v>
      </c>
      <c r="D1031" s="15" t="s">
        <v>13</v>
      </c>
      <c r="E1031" s="16" t="s">
        <v>99</v>
      </c>
      <c r="F1031" s="16" t="s">
        <v>1793</v>
      </c>
      <c r="G1031" s="17">
        <v>5452.33</v>
      </c>
      <c r="H1031" s="17">
        <v>0</v>
      </c>
      <c r="I1031" s="17">
        <v>0</v>
      </c>
      <c r="AG1031" s="19"/>
    </row>
    <row r="1032" spans="1:33" s="18" customFormat="1" ht="42" customHeight="1">
      <c r="A1032" s="12" t="s">
        <v>1794</v>
      </c>
      <c r="B1032" s="13">
        <v>33000118000179</v>
      </c>
      <c r="C1032" s="14" t="s">
        <v>1795</v>
      </c>
      <c r="D1032" s="15" t="s">
        <v>21</v>
      </c>
      <c r="E1032" s="16" t="s">
        <v>14</v>
      </c>
      <c r="F1032" s="16" t="s">
        <v>1796</v>
      </c>
      <c r="G1032" s="17">
        <v>27375.78</v>
      </c>
      <c r="H1032" s="17">
        <v>0</v>
      </c>
      <c r="I1032" s="17">
        <v>0</v>
      </c>
      <c r="AG1032" s="19"/>
    </row>
    <row r="1033" spans="1:33" s="18" customFormat="1" ht="42" customHeight="1">
      <c r="A1033" s="12" t="s">
        <v>1101</v>
      </c>
      <c r="B1033" s="13">
        <v>4197166000109</v>
      </c>
      <c r="C1033" s="14" t="s">
        <v>1797</v>
      </c>
      <c r="D1033" s="15" t="s">
        <v>13</v>
      </c>
      <c r="E1033" s="16" t="s">
        <v>99</v>
      </c>
      <c r="F1033" s="16" t="s">
        <v>1798</v>
      </c>
      <c r="G1033" s="17">
        <v>4655.52</v>
      </c>
      <c r="H1033" s="17">
        <v>0</v>
      </c>
      <c r="I1033" s="17">
        <v>0</v>
      </c>
      <c r="AG1033" s="19"/>
    </row>
    <row r="1034" spans="1:33" s="18" customFormat="1" ht="42" customHeight="1">
      <c r="A1034" s="12" t="s">
        <v>787</v>
      </c>
      <c r="B1034" s="13">
        <v>5491663000170</v>
      </c>
      <c r="C1034" s="14" t="s">
        <v>1799</v>
      </c>
      <c r="D1034" s="15" t="s">
        <v>21</v>
      </c>
      <c r="E1034" s="16" t="s">
        <v>57</v>
      </c>
      <c r="F1034" s="16" t="s">
        <v>1800</v>
      </c>
      <c r="G1034" s="17">
        <v>919</v>
      </c>
      <c r="H1034" s="17">
        <v>0</v>
      </c>
      <c r="I1034" s="17">
        <v>0</v>
      </c>
      <c r="AG1034" s="19"/>
    </row>
    <row r="1035" spans="1:33" s="18" customFormat="1" ht="42" customHeight="1">
      <c r="A1035" s="12" t="s">
        <v>1801</v>
      </c>
      <c r="B1035" s="13">
        <v>4641551000195</v>
      </c>
      <c r="C1035" s="14" t="s">
        <v>1802</v>
      </c>
      <c r="D1035" s="15" t="s">
        <v>13</v>
      </c>
      <c r="E1035" s="16" t="s">
        <v>99</v>
      </c>
      <c r="F1035" s="16" t="s">
        <v>1803</v>
      </c>
      <c r="G1035" s="17">
        <v>3399.74</v>
      </c>
      <c r="H1035" s="17">
        <v>0</v>
      </c>
      <c r="I1035" s="17">
        <v>0</v>
      </c>
      <c r="AG1035" s="19"/>
    </row>
    <row r="1036" spans="1:33" s="18" customFormat="1" ht="42" customHeight="1">
      <c r="A1036" s="12" t="s">
        <v>1804</v>
      </c>
      <c r="B1036" s="13">
        <v>4477782000105</v>
      </c>
      <c r="C1036" s="14" t="s">
        <v>1805</v>
      </c>
      <c r="D1036" s="15" t="s">
        <v>13</v>
      </c>
      <c r="E1036" s="16" t="s">
        <v>99</v>
      </c>
      <c r="F1036" s="16" t="s">
        <v>1806</v>
      </c>
      <c r="G1036" s="17">
        <v>4688.97</v>
      </c>
      <c r="H1036" s="17">
        <v>0</v>
      </c>
      <c r="I1036" s="17">
        <v>0</v>
      </c>
      <c r="AG1036" s="19"/>
    </row>
    <row r="1037" spans="1:33" s="18" customFormat="1" ht="42" customHeight="1">
      <c r="A1037" s="12" t="s">
        <v>187</v>
      </c>
      <c r="B1037" s="13" t="s">
        <v>188</v>
      </c>
      <c r="C1037" s="14" t="s">
        <v>336</v>
      </c>
      <c r="D1037" s="15" t="s">
        <v>13</v>
      </c>
      <c r="E1037" s="16" t="s">
        <v>99</v>
      </c>
      <c r="F1037" s="16" t="s">
        <v>1807</v>
      </c>
      <c r="G1037" s="17">
        <v>50000</v>
      </c>
      <c r="H1037" s="17">
        <v>50000</v>
      </c>
      <c r="I1037" s="17">
        <v>50000</v>
      </c>
      <c r="AG1037" s="19"/>
    </row>
    <row r="1038" spans="1:33" s="18" customFormat="1" ht="42" customHeight="1">
      <c r="A1038" s="12" t="s">
        <v>1391</v>
      </c>
      <c r="B1038" s="13">
        <v>9208840000119</v>
      </c>
      <c r="C1038" s="14" t="s">
        <v>1808</v>
      </c>
      <c r="D1038" s="15" t="s">
        <v>21</v>
      </c>
      <c r="E1038" s="16" t="s">
        <v>57</v>
      </c>
      <c r="F1038" s="16" t="s">
        <v>1809</v>
      </c>
      <c r="G1038" s="17">
        <v>5231.9800000000005</v>
      </c>
      <c r="H1038" s="17">
        <v>0</v>
      </c>
      <c r="I1038" s="17">
        <v>0</v>
      </c>
      <c r="AG1038" s="19"/>
    </row>
    <row r="1039" spans="1:33" s="18" customFormat="1" ht="42" customHeight="1">
      <c r="A1039" s="12" t="s">
        <v>1394</v>
      </c>
      <c r="B1039" s="13">
        <v>3099582000101</v>
      </c>
      <c r="C1039" s="14" t="s">
        <v>1808</v>
      </c>
      <c r="D1039" s="15" t="s">
        <v>21</v>
      </c>
      <c r="E1039" s="16" t="s">
        <v>57</v>
      </c>
      <c r="F1039" s="16" t="s">
        <v>1810</v>
      </c>
      <c r="G1039" s="17">
        <v>3128.28</v>
      </c>
      <c r="H1039" s="17">
        <v>0</v>
      </c>
      <c r="I1039" s="17">
        <v>0</v>
      </c>
      <c r="AG1039" s="19"/>
    </row>
    <row r="1040" spans="1:33" s="18" customFormat="1" ht="42" customHeight="1">
      <c r="A1040" s="12" t="s">
        <v>143</v>
      </c>
      <c r="B1040" s="13">
        <v>4406195000125</v>
      </c>
      <c r="C1040" s="14" t="s">
        <v>1811</v>
      </c>
      <c r="D1040" s="15" t="s">
        <v>13</v>
      </c>
      <c r="E1040" s="16" t="s">
        <v>99</v>
      </c>
      <c r="F1040" s="16" t="s">
        <v>1812</v>
      </c>
      <c r="G1040" s="17">
        <v>231.85</v>
      </c>
      <c r="H1040" s="17">
        <v>231.85</v>
      </c>
      <c r="I1040" s="17">
        <v>231.85</v>
      </c>
      <c r="AG1040" s="19"/>
    </row>
    <row r="1041" spans="1:33" s="18" customFormat="1" ht="42" customHeight="1">
      <c r="A1041" s="12" t="s">
        <v>929</v>
      </c>
      <c r="B1041" s="13">
        <v>7560567215</v>
      </c>
      <c r="C1041" s="14" t="s">
        <v>1480</v>
      </c>
      <c r="D1041" s="15" t="s">
        <v>13</v>
      </c>
      <c r="E1041" s="16" t="s">
        <v>99</v>
      </c>
      <c r="F1041" s="16" t="s">
        <v>1813</v>
      </c>
      <c r="G1041" s="17">
        <v>987.26</v>
      </c>
      <c r="H1041" s="17">
        <v>987.26</v>
      </c>
      <c r="I1041" s="17">
        <v>987.26</v>
      </c>
      <c r="AG1041" s="19"/>
    </row>
    <row r="1042" spans="1:33" s="18" customFormat="1" ht="42" customHeight="1">
      <c r="A1042" s="12" t="s">
        <v>1814</v>
      </c>
      <c r="B1042" s="13">
        <v>6083042801</v>
      </c>
      <c r="C1042" s="14" t="s">
        <v>1815</v>
      </c>
      <c r="D1042" s="15" t="s">
        <v>13</v>
      </c>
      <c r="E1042" s="16" t="s">
        <v>99</v>
      </c>
      <c r="F1042" s="16" t="s">
        <v>1816</v>
      </c>
      <c r="G1042" s="17">
        <v>1172.3700000000001</v>
      </c>
      <c r="H1042" s="17">
        <v>1172.3700000000001</v>
      </c>
      <c r="I1042" s="17">
        <v>1172.3700000000001</v>
      </c>
      <c r="AG1042" s="19"/>
    </row>
    <row r="1043" spans="1:33" s="18" customFormat="1" ht="42" customHeight="1">
      <c r="A1043" s="12" t="s">
        <v>1817</v>
      </c>
      <c r="B1043" s="13">
        <v>3153339287</v>
      </c>
      <c r="C1043" s="14" t="s">
        <v>1815</v>
      </c>
      <c r="D1043" s="15" t="s">
        <v>13</v>
      </c>
      <c r="E1043" s="16" t="s">
        <v>99</v>
      </c>
      <c r="F1043" s="16" t="s">
        <v>1818</v>
      </c>
      <c r="G1043" s="17">
        <v>2344.7400000000002</v>
      </c>
      <c r="H1043" s="17">
        <v>2344.7400000000002</v>
      </c>
      <c r="I1043" s="17">
        <v>2344.7400000000002</v>
      </c>
      <c r="AG1043" s="19"/>
    </row>
    <row r="1044" spans="1:33" s="18" customFormat="1" ht="42" customHeight="1">
      <c r="A1044" s="12" t="s">
        <v>1819</v>
      </c>
      <c r="B1044" s="13">
        <v>40723321272</v>
      </c>
      <c r="C1044" s="14" t="s">
        <v>1815</v>
      </c>
      <c r="D1044" s="15" t="s">
        <v>13</v>
      </c>
      <c r="E1044" s="16" t="s">
        <v>99</v>
      </c>
      <c r="F1044" s="16" t="s">
        <v>1820</v>
      </c>
      <c r="G1044" s="17">
        <v>1234.08</v>
      </c>
      <c r="H1044" s="17">
        <v>1234.08</v>
      </c>
      <c r="I1044" s="17">
        <v>1234.08</v>
      </c>
      <c r="AG1044" s="19"/>
    </row>
    <row r="1045" spans="1:33" s="18" customFormat="1" ht="42" customHeight="1">
      <c r="A1045" s="12" t="s">
        <v>1821</v>
      </c>
      <c r="B1045" s="13">
        <v>11198938870</v>
      </c>
      <c r="C1045" s="14" t="s">
        <v>1815</v>
      </c>
      <c r="D1045" s="15" t="s">
        <v>13</v>
      </c>
      <c r="E1045" s="16" t="s">
        <v>99</v>
      </c>
      <c r="F1045" s="16" t="s">
        <v>1822</v>
      </c>
      <c r="G1045" s="17">
        <v>1113.75</v>
      </c>
      <c r="H1045" s="17">
        <v>1113.75</v>
      </c>
      <c r="I1045" s="17">
        <v>1113.75</v>
      </c>
      <c r="AG1045" s="19"/>
    </row>
    <row r="1046" spans="1:33" s="18" customFormat="1" ht="42" customHeight="1">
      <c r="A1046" s="12" t="s">
        <v>1823</v>
      </c>
      <c r="B1046" s="13">
        <v>81340630206</v>
      </c>
      <c r="C1046" s="14" t="s">
        <v>1824</v>
      </c>
      <c r="D1046" s="15" t="s">
        <v>13</v>
      </c>
      <c r="E1046" s="16" t="s">
        <v>99</v>
      </c>
      <c r="F1046" s="16" t="s">
        <v>1825</v>
      </c>
      <c r="G1046" s="17">
        <v>1000</v>
      </c>
      <c r="H1046" s="17">
        <v>0</v>
      </c>
      <c r="I1046" s="17">
        <v>0</v>
      </c>
      <c r="AG1046" s="19"/>
    </row>
    <row r="1047" spans="1:33" s="18" customFormat="1" ht="42" customHeight="1">
      <c r="A1047" s="12" t="s">
        <v>787</v>
      </c>
      <c r="B1047" s="13">
        <v>5491663000170</v>
      </c>
      <c r="C1047" s="14" t="s">
        <v>1587</v>
      </c>
      <c r="D1047" s="15" t="s">
        <v>21</v>
      </c>
      <c r="E1047" s="16" t="s">
        <v>57</v>
      </c>
      <c r="F1047" s="16" t="s">
        <v>1826</v>
      </c>
      <c r="G1047" s="17">
        <v>331</v>
      </c>
      <c r="H1047" s="17">
        <v>0</v>
      </c>
      <c r="I1047" s="17">
        <v>0</v>
      </c>
      <c r="AG1047" s="19"/>
    </row>
    <row r="1048" spans="1:33" s="18" customFormat="1" ht="42" customHeight="1">
      <c r="A1048" s="12" t="s">
        <v>328</v>
      </c>
      <c r="B1048" s="13">
        <v>1742429000117</v>
      </c>
      <c r="C1048" s="14" t="s">
        <v>1610</v>
      </c>
      <c r="D1048" s="15" t="s">
        <v>21</v>
      </c>
      <c r="E1048" s="16" t="s">
        <v>57</v>
      </c>
      <c r="F1048" s="16" t="s">
        <v>1827</v>
      </c>
      <c r="G1048" s="17">
        <v>2000</v>
      </c>
      <c r="H1048" s="17">
        <v>2000</v>
      </c>
      <c r="I1048" s="17">
        <v>2000</v>
      </c>
      <c r="AG1048" s="19"/>
    </row>
    <row r="1049" spans="1:33" s="18" customFormat="1" ht="42" customHeight="1">
      <c r="A1049" s="12" t="s">
        <v>1076</v>
      </c>
      <c r="B1049" s="13">
        <v>4431847000181</v>
      </c>
      <c r="C1049" s="14" t="s">
        <v>1828</v>
      </c>
      <c r="D1049" s="15" t="s">
        <v>21</v>
      </c>
      <c r="E1049" s="16" t="s">
        <v>57</v>
      </c>
      <c r="F1049" s="16" t="s">
        <v>1829</v>
      </c>
      <c r="G1049" s="17">
        <v>17092</v>
      </c>
      <c r="H1049" s="17">
        <v>17092</v>
      </c>
      <c r="I1049" s="17">
        <v>17092</v>
      </c>
      <c r="AG1049" s="19"/>
    </row>
    <row r="1050" spans="1:33" s="18" customFormat="1" ht="42" customHeight="1">
      <c r="A1050" s="12" t="s">
        <v>1082</v>
      </c>
      <c r="B1050" s="13">
        <v>4003942000184</v>
      </c>
      <c r="C1050" s="14" t="s">
        <v>1828</v>
      </c>
      <c r="D1050" s="15" t="s">
        <v>21</v>
      </c>
      <c r="E1050" s="16" t="s">
        <v>57</v>
      </c>
      <c r="F1050" s="16" t="s">
        <v>1830</v>
      </c>
      <c r="G1050" s="17">
        <v>3066</v>
      </c>
      <c r="H1050" s="17">
        <v>3066</v>
      </c>
      <c r="I1050" s="17">
        <v>3066</v>
      </c>
      <c r="AG1050" s="19"/>
    </row>
    <row r="1051" spans="1:33" s="18" customFormat="1" ht="42" customHeight="1">
      <c r="A1051" s="12" t="s">
        <v>1831</v>
      </c>
      <c r="B1051" s="13">
        <v>7766048000154</v>
      </c>
      <c r="C1051" s="14" t="s">
        <v>1832</v>
      </c>
      <c r="D1051" s="15" t="s">
        <v>21</v>
      </c>
      <c r="E1051" s="16" t="s">
        <v>57</v>
      </c>
      <c r="F1051" s="16" t="s">
        <v>1833</v>
      </c>
      <c r="G1051" s="17">
        <v>9699.2</v>
      </c>
      <c r="H1051" s="17">
        <v>0</v>
      </c>
      <c r="I1051" s="17">
        <v>0</v>
      </c>
      <c r="AG1051" s="19"/>
    </row>
    <row r="1052" spans="1:33" s="18" customFormat="1" ht="42" customHeight="1">
      <c r="A1052" s="12" t="s">
        <v>1010</v>
      </c>
      <c r="B1052" s="13">
        <v>21634385000119</v>
      </c>
      <c r="C1052" s="14" t="s">
        <v>1834</v>
      </c>
      <c r="D1052" s="15" t="s">
        <v>21</v>
      </c>
      <c r="E1052" s="16" t="s">
        <v>57</v>
      </c>
      <c r="F1052" s="16" t="s">
        <v>1835</v>
      </c>
      <c r="G1052" s="17">
        <v>3514.4</v>
      </c>
      <c r="H1052" s="17">
        <v>0</v>
      </c>
      <c r="I1052" s="17">
        <v>0</v>
      </c>
      <c r="AG1052" s="19"/>
    </row>
    <row r="1053" spans="1:33" s="18" customFormat="1" ht="42" customHeight="1">
      <c r="A1053" s="12" t="s">
        <v>787</v>
      </c>
      <c r="B1053" s="13">
        <v>5491663000170</v>
      </c>
      <c r="C1053" s="14" t="s">
        <v>1587</v>
      </c>
      <c r="D1053" s="15" t="s">
        <v>21</v>
      </c>
      <c r="E1053" s="16" t="s">
        <v>57</v>
      </c>
      <c r="F1053" s="16" t="s">
        <v>1836</v>
      </c>
      <c r="G1053" s="17">
        <v>331</v>
      </c>
      <c r="H1053" s="17">
        <v>0</v>
      </c>
      <c r="I1053" s="17">
        <v>0</v>
      </c>
      <c r="AG1053" s="19"/>
    </row>
    <row r="1054" spans="1:33" s="18" customFormat="1" ht="42" customHeight="1">
      <c r="A1054" s="12" t="s">
        <v>1684</v>
      </c>
      <c r="B1054" s="13">
        <v>23993251253</v>
      </c>
      <c r="C1054" s="14" t="s">
        <v>1837</v>
      </c>
      <c r="D1054" s="15" t="s">
        <v>13</v>
      </c>
      <c r="E1054" s="16" t="s">
        <v>99</v>
      </c>
      <c r="F1054" s="16" t="s">
        <v>1838</v>
      </c>
      <c r="G1054" s="17">
        <v>3900</v>
      </c>
      <c r="H1054" s="17">
        <v>3900</v>
      </c>
      <c r="I1054" s="17">
        <v>3900</v>
      </c>
      <c r="AG1054" s="19"/>
    </row>
    <row r="1055" spans="1:33" s="18" customFormat="1" ht="42" customHeight="1">
      <c r="A1055" s="12" t="s">
        <v>92</v>
      </c>
      <c r="B1055" s="13">
        <v>14181341000115</v>
      </c>
      <c r="C1055" s="14" t="s">
        <v>1839</v>
      </c>
      <c r="D1055" s="15" t="s">
        <v>21</v>
      </c>
      <c r="E1055" s="16" t="s">
        <v>57</v>
      </c>
      <c r="F1055" s="16" t="s">
        <v>1840</v>
      </c>
      <c r="G1055" s="17">
        <v>62500</v>
      </c>
      <c r="H1055" s="17">
        <v>0</v>
      </c>
      <c r="I1055" s="17">
        <v>0</v>
      </c>
      <c r="AG1055" s="19"/>
    </row>
    <row r="1056" spans="1:33" s="18" customFormat="1" ht="42" customHeight="1">
      <c r="A1056" s="12" t="s">
        <v>1841</v>
      </c>
      <c r="B1056" s="13">
        <v>16911267000170</v>
      </c>
      <c r="C1056" s="14" t="s">
        <v>1842</v>
      </c>
      <c r="D1056" s="15" t="s">
        <v>21</v>
      </c>
      <c r="E1056" s="16" t="s">
        <v>57</v>
      </c>
      <c r="F1056" s="16" t="s">
        <v>1843</v>
      </c>
      <c r="G1056" s="17">
        <v>33443</v>
      </c>
      <c r="H1056" s="17">
        <v>0</v>
      </c>
      <c r="I1056" s="17">
        <v>0</v>
      </c>
      <c r="AG1056" s="19"/>
    </row>
    <row r="1057" spans="1:33" s="18" customFormat="1" ht="42" customHeight="1">
      <c r="A1057" s="12" t="s">
        <v>1841</v>
      </c>
      <c r="B1057" s="13">
        <v>16911267000170</v>
      </c>
      <c r="C1057" s="14" t="s">
        <v>1842</v>
      </c>
      <c r="D1057" s="15" t="s">
        <v>21</v>
      </c>
      <c r="E1057" s="16" t="s">
        <v>57</v>
      </c>
      <c r="F1057" s="16" t="s">
        <v>1844</v>
      </c>
      <c r="G1057" s="17">
        <v>1363.5</v>
      </c>
      <c r="H1057" s="17">
        <v>0</v>
      </c>
      <c r="I1057" s="17">
        <v>0</v>
      </c>
      <c r="AG1057" s="19"/>
    </row>
    <row r="1058" spans="1:33" s="18" customFormat="1" ht="42" customHeight="1">
      <c r="A1058" s="12" t="s">
        <v>348</v>
      </c>
      <c r="B1058" s="13">
        <v>34288970210</v>
      </c>
      <c r="C1058" s="14" t="s">
        <v>1480</v>
      </c>
      <c r="D1058" s="15" t="s">
        <v>13</v>
      </c>
      <c r="E1058" s="16" t="s">
        <v>99</v>
      </c>
      <c r="F1058" s="16" t="s">
        <v>1845</v>
      </c>
      <c r="G1058" s="17">
        <v>1645.44</v>
      </c>
      <c r="H1058" s="17">
        <v>1645.44</v>
      </c>
      <c r="I1058" s="17">
        <v>1645.44</v>
      </c>
      <c r="AG1058" s="19"/>
    </row>
    <row r="1059" spans="1:33" s="18" customFormat="1" ht="42" customHeight="1">
      <c r="A1059" s="12" t="s">
        <v>1846</v>
      </c>
      <c r="B1059" s="13">
        <v>41628624515</v>
      </c>
      <c r="C1059" s="14" t="s">
        <v>1815</v>
      </c>
      <c r="D1059" s="15" t="s">
        <v>13</v>
      </c>
      <c r="E1059" s="16" t="s">
        <v>99</v>
      </c>
      <c r="F1059" s="16" t="s">
        <v>1847</v>
      </c>
      <c r="G1059" s="17">
        <v>742.5</v>
      </c>
      <c r="H1059" s="17">
        <v>742.5</v>
      </c>
      <c r="I1059" s="17">
        <v>742.5</v>
      </c>
      <c r="AG1059" s="19"/>
    </row>
    <row r="1060" spans="1:33" s="18" customFormat="1" ht="42" customHeight="1">
      <c r="A1060" s="12" t="s">
        <v>1848</v>
      </c>
      <c r="B1060" s="13">
        <v>32046782291</v>
      </c>
      <c r="C1060" s="14" t="s">
        <v>1815</v>
      </c>
      <c r="D1060" s="15" t="s">
        <v>13</v>
      </c>
      <c r="E1060" s="16" t="s">
        <v>99</v>
      </c>
      <c r="F1060" s="16" t="s">
        <v>1849</v>
      </c>
      <c r="G1060" s="17">
        <v>855.14</v>
      </c>
      <c r="H1060" s="17">
        <v>855.14</v>
      </c>
      <c r="I1060" s="17">
        <v>855.14</v>
      </c>
      <c r="AG1060" s="19"/>
    </row>
    <row r="1061" spans="1:33" s="18" customFormat="1" ht="42" customHeight="1">
      <c r="A1061" s="12" t="s">
        <v>1514</v>
      </c>
      <c r="B1061" s="13">
        <v>69920150282</v>
      </c>
      <c r="C1061" s="14" t="s">
        <v>1815</v>
      </c>
      <c r="D1061" s="15" t="s">
        <v>13</v>
      </c>
      <c r="E1061" s="16" t="s">
        <v>99</v>
      </c>
      <c r="F1061" s="16" t="s">
        <v>1850</v>
      </c>
      <c r="G1061" s="17">
        <v>1282.71</v>
      </c>
      <c r="H1061" s="17">
        <v>1282.71</v>
      </c>
      <c r="I1061" s="17">
        <v>1282.71</v>
      </c>
      <c r="AG1061" s="19"/>
    </row>
    <row r="1062" spans="1:33" s="18" customFormat="1" ht="42" customHeight="1">
      <c r="A1062" s="12" t="s">
        <v>1046</v>
      </c>
      <c r="B1062" s="13">
        <v>59941910278</v>
      </c>
      <c r="C1062" s="14" t="s">
        <v>1815</v>
      </c>
      <c r="D1062" s="15" t="s">
        <v>13</v>
      </c>
      <c r="E1062" s="16" t="s">
        <v>99</v>
      </c>
      <c r="F1062" s="16" t="s">
        <v>1851</v>
      </c>
      <c r="G1062" s="17">
        <v>855.14</v>
      </c>
      <c r="H1062" s="17">
        <v>855.14</v>
      </c>
      <c r="I1062" s="17">
        <v>855.14</v>
      </c>
      <c r="AG1062" s="19"/>
    </row>
    <row r="1063" spans="1:33" s="18" customFormat="1" ht="42" customHeight="1">
      <c r="A1063" s="12" t="s">
        <v>1852</v>
      </c>
      <c r="B1063" s="13">
        <v>68003846234</v>
      </c>
      <c r="C1063" s="14" t="s">
        <v>1815</v>
      </c>
      <c r="D1063" s="15" t="s">
        <v>13</v>
      </c>
      <c r="E1063" s="16" t="s">
        <v>99</v>
      </c>
      <c r="F1063" s="16" t="s">
        <v>1853</v>
      </c>
      <c r="G1063" s="17">
        <v>1282.71</v>
      </c>
      <c r="H1063" s="17">
        <v>1282.71</v>
      </c>
      <c r="I1063" s="17">
        <v>1282.71</v>
      </c>
      <c r="AG1063" s="19"/>
    </row>
    <row r="1064" spans="1:33" s="18" customFormat="1" ht="42" customHeight="1">
      <c r="A1064" s="12" t="s">
        <v>461</v>
      </c>
      <c r="B1064" s="13">
        <v>87584220134</v>
      </c>
      <c r="C1064" s="14" t="s">
        <v>1815</v>
      </c>
      <c r="D1064" s="15" t="s">
        <v>13</v>
      </c>
      <c r="E1064" s="16" t="s">
        <v>99</v>
      </c>
      <c r="F1064" s="16" t="s">
        <v>1854</v>
      </c>
      <c r="G1064" s="17">
        <v>1113.75</v>
      </c>
      <c r="H1064" s="17">
        <v>1113.75</v>
      </c>
      <c r="I1064" s="17">
        <v>1113.75</v>
      </c>
      <c r="AG1064" s="19"/>
    </row>
    <row r="1065" spans="1:33" s="18" customFormat="1" ht="42" customHeight="1">
      <c r="A1065" s="12" t="s">
        <v>1855</v>
      </c>
      <c r="B1065" s="13">
        <v>43850588220</v>
      </c>
      <c r="C1065" s="14" t="s">
        <v>1815</v>
      </c>
      <c r="D1065" s="15" t="s">
        <v>13</v>
      </c>
      <c r="E1065" s="16" t="s">
        <v>99</v>
      </c>
      <c r="F1065" s="16" t="s">
        <v>1856</v>
      </c>
      <c r="G1065" s="17">
        <v>1172.3700000000001</v>
      </c>
      <c r="H1065" s="17">
        <v>1172.3700000000001</v>
      </c>
      <c r="I1065" s="17">
        <v>1172.3700000000001</v>
      </c>
      <c r="AG1065" s="19"/>
    </row>
    <row r="1066" spans="1:33" s="18" customFormat="1" ht="42" customHeight="1">
      <c r="A1066" s="12" t="s">
        <v>1857</v>
      </c>
      <c r="B1066" s="13">
        <v>43850618234</v>
      </c>
      <c r="C1066" s="14" t="s">
        <v>1815</v>
      </c>
      <c r="D1066" s="15" t="s">
        <v>13</v>
      </c>
      <c r="E1066" s="16" t="s">
        <v>99</v>
      </c>
      <c r="F1066" s="16" t="s">
        <v>1858</v>
      </c>
      <c r="G1066" s="17">
        <v>1563.16</v>
      </c>
      <c r="H1066" s="17">
        <v>1563.16</v>
      </c>
      <c r="I1066" s="17">
        <v>1563.16</v>
      </c>
      <c r="AG1066" s="19"/>
    </row>
    <row r="1067" spans="1:33" s="18" customFormat="1" ht="42" customHeight="1">
      <c r="A1067" s="12" t="s">
        <v>921</v>
      </c>
      <c r="B1067" s="13">
        <v>19309791268</v>
      </c>
      <c r="C1067" s="14" t="s">
        <v>1815</v>
      </c>
      <c r="D1067" s="15" t="s">
        <v>13</v>
      </c>
      <c r="E1067" s="16" t="s">
        <v>99</v>
      </c>
      <c r="F1067" s="16" t="s">
        <v>1859</v>
      </c>
      <c r="G1067" s="17">
        <v>1172.3700000000001</v>
      </c>
      <c r="H1067" s="17">
        <v>1172.3700000000001</v>
      </c>
      <c r="I1067" s="17">
        <v>1172.3700000000001</v>
      </c>
      <c r="AG1067" s="19"/>
    </row>
    <row r="1068" spans="1:33" s="18" customFormat="1" ht="42" customHeight="1">
      <c r="A1068" s="12" t="s">
        <v>1860</v>
      </c>
      <c r="B1068" s="13">
        <v>835213307</v>
      </c>
      <c r="C1068" s="14" t="s">
        <v>1815</v>
      </c>
      <c r="D1068" s="15" t="s">
        <v>13</v>
      </c>
      <c r="E1068" s="16" t="s">
        <v>99</v>
      </c>
      <c r="F1068" s="16" t="s">
        <v>1861</v>
      </c>
      <c r="G1068" s="17">
        <v>2227.5</v>
      </c>
      <c r="H1068" s="17">
        <v>2227.5</v>
      </c>
      <c r="I1068" s="17">
        <v>2227.5</v>
      </c>
      <c r="AG1068" s="19"/>
    </row>
    <row r="1069" spans="1:33" s="18" customFormat="1" ht="42" customHeight="1">
      <c r="A1069" s="12" t="s">
        <v>1862</v>
      </c>
      <c r="B1069" s="13">
        <v>96418494253</v>
      </c>
      <c r="C1069" s="14" t="s">
        <v>1815</v>
      </c>
      <c r="D1069" s="15" t="s">
        <v>13</v>
      </c>
      <c r="E1069" s="16" t="s">
        <v>99</v>
      </c>
      <c r="F1069" s="16" t="s">
        <v>1863</v>
      </c>
      <c r="G1069" s="17">
        <v>855.14</v>
      </c>
      <c r="H1069" s="17">
        <v>855.14</v>
      </c>
      <c r="I1069" s="17">
        <v>855.14</v>
      </c>
      <c r="AG1069" s="19"/>
    </row>
    <row r="1070" spans="1:33" s="18" customFormat="1" ht="42" customHeight="1">
      <c r="A1070" s="12" t="s">
        <v>1864</v>
      </c>
      <c r="B1070" s="13">
        <v>51462370268</v>
      </c>
      <c r="C1070" s="14" t="s">
        <v>1815</v>
      </c>
      <c r="D1070" s="15" t="s">
        <v>13</v>
      </c>
      <c r="E1070" s="16" t="s">
        <v>99</v>
      </c>
      <c r="F1070" s="16" t="s">
        <v>1865</v>
      </c>
      <c r="G1070" s="17">
        <v>1710.28</v>
      </c>
      <c r="H1070" s="17">
        <v>1710.28</v>
      </c>
      <c r="I1070" s="17">
        <v>1710.28</v>
      </c>
      <c r="AG1070" s="19"/>
    </row>
    <row r="1071" spans="1:33" s="18" customFormat="1" ht="42" customHeight="1">
      <c r="A1071" s="12" t="s">
        <v>1866</v>
      </c>
      <c r="B1071" s="13">
        <v>26652936000190</v>
      </c>
      <c r="C1071" s="14" t="s">
        <v>1808</v>
      </c>
      <c r="D1071" s="15" t="s">
        <v>21</v>
      </c>
      <c r="E1071" s="16" t="s">
        <v>57</v>
      </c>
      <c r="F1071" s="16" t="s">
        <v>1867</v>
      </c>
      <c r="G1071" s="17">
        <v>34402.41</v>
      </c>
      <c r="H1071" s="17">
        <v>0</v>
      </c>
      <c r="I1071" s="17">
        <v>0</v>
      </c>
      <c r="AG1071" s="19"/>
    </row>
    <row r="1072" spans="1:33" s="18" customFormat="1" ht="42" customHeight="1">
      <c r="A1072" s="12" t="s">
        <v>187</v>
      </c>
      <c r="B1072" s="13" t="s">
        <v>188</v>
      </c>
      <c r="C1072" s="14" t="s">
        <v>336</v>
      </c>
      <c r="D1072" s="15" t="s">
        <v>13</v>
      </c>
      <c r="E1072" s="16" t="s">
        <v>99</v>
      </c>
      <c r="F1072" s="16" t="s">
        <v>1868</v>
      </c>
      <c r="G1072" s="17">
        <v>50000</v>
      </c>
      <c r="H1072" s="17">
        <v>50000</v>
      </c>
      <c r="I1072" s="17">
        <v>50000</v>
      </c>
      <c r="AG1072" s="19"/>
    </row>
    <row r="1073" spans="1:33" s="18" customFormat="1" ht="42" customHeight="1">
      <c r="A1073" s="12" t="s">
        <v>1324</v>
      </c>
      <c r="B1073" s="13">
        <v>14141553000179</v>
      </c>
      <c r="C1073" s="14" t="s">
        <v>1869</v>
      </c>
      <c r="D1073" s="15" t="s">
        <v>21</v>
      </c>
      <c r="E1073" s="16" t="s">
        <v>57</v>
      </c>
      <c r="F1073" s="16" t="s">
        <v>1870</v>
      </c>
      <c r="G1073" s="17">
        <v>1584</v>
      </c>
      <c r="H1073" s="17">
        <v>0</v>
      </c>
      <c r="I1073" s="17">
        <v>0</v>
      </c>
      <c r="AG1073" s="19"/>
    </row>
    <row r="1074" spans="1:33" s="18" customFormat="1" ht="42" customHeight="1">
      <c r="A1074" s="12" t="s">
        <v>1416</v>
      </c>
      <c r="B1074" s="13">
        <v>27654503000137</v>
      </c>
      <c r="C1074" s="14" t="s">
        <v>1869</v>
      </c>
      <c r="D1074" s="15" t="s">
        <v>21</v>
      </c>
      <c r="E1074" s="16" t="s">
        <v>57</v>
      </c>
      <c r="F1074" s="16" t="s">
        <v>1871</v>
      </c>
      <c r="G1074" s="17">
        <v>7473.6</v>
      </c>
      <c r="H1074" s="17">
        <v>0</v>
      </c>
      <c r="I1074" s="17">
        <v>0</v>
      </c>
      <c r="AG1074" s="19"/>
    </row>
    <row r="1075" spans="1:33" s="18" customFormat="1" ht="42" customHeight="1">
      <c r="A1075" s="12" t="s">
        <v>926</v>
      </c>
      <c r="B1075" s="13">
        <v>52075494215</v>
      </c>
      <c r="C1075" s="14" t="s">
        <v>1815</v>
      </c>
      <c r="D1075" s="15" t="s">
        <v>13</v>
      </c>
      <c r="E1075" s="16" t="s">
        <v>99</v>
      </c>
      <c r="F1075" s="16" t="s">
        <v>1872</v>
      </c>
      <c r="G1075" s="17">
        <v>1282.71</v>
      </c>
      <c r="H1075" s="17">
        <v>1282.71</v>
      </c>
      <c r="I1075" s="17">
        <v>1282.71</v>
      </c>
      <c r="AG1075" s="19"/>
    </row>
    <row r="1076" spans="1:33" s="18" customFormat="1" ht="42" customHeight="1">
      <c r="A1076" s="12" t="s">
        <v>154</v>
      </c>
      <c r="B1076" s="13">
        <v>4153748000185</v>
      </c>
      <c r="C1076" s="14" t="s">
        <v>1873</v>
      </c>
      <c r="D1076" s="15" t="s">
        <v>13</v>
      </c>
      <c r="E1076" s="16" t="s">
        <v>99</v>
      </c>
      <c r="F1076" s="16" t="s">
        <v>1874</v>
      </c>
      <c r="G1076" s="17">
        <v>1305445.64</v>
      </c>
      <c r="H1076" s="17">
        <v>1305445.64</v>
      </c>
      <c r="I1076" s="17">
        <v>1305445.64</v>
      </c>
      <c r="AG1076" s="19"/>
    </row>
    <row r="1077" spans="1:33" s="18" customFormat="1" ht="42" customHeight="1">
      <c r="A1077" s="12" t="s">
        <v>1875</v>
      </c>
      <c r="B1077" s="13">
        <v>4646337000121</v>
      </c>
      <c r="C1077" s="14" t="s">
        <v>1876</v>
      </c>
      <c r="D1077" s="15" t="s">
        <v>21</v>
      </c>
      <c r="E1077" s="16" t="s">
        <v>14</v>
      </c>
      <c r="F1077" s="16" t="s">
        <v>1877</v>
      </c>
      <c r="G1077" s="17">
        <v>980</v>
      </c>
      <c r="H1077" s="17">
        <v>0</v>
      </c>
      <c r="I1077" s="17">
        <v>0</v>
      </c>
      <c r="AG1077" s="19"/>
    </row>
    <row r="1078" spans="1:33" s="18" customFormat="1" ht="42" customHeight="1">
      <c r="A1078" s="12" t="s">
        <v>1034</v>
      </c>
      <c r="B1078" s="13">
        <v>7697015234</v>
      </c>
      <c r="C1078" s="14" t="s">
        <v>1480</v>
      </c>
      <c r="D1078" s="15" t="s">
        <v>13</v>
      </c>
      <c r="E1078" s="16" t="s">
        <v>99</v>
      </c>
      <c r="F1078" s="16" t="s">
        <v>1878</v>
      </c>
      <c r="G1078" s="17">
        <v>3907.9</v>
      </c>
      <c r="H1078" s="17">
        <v>3907.9</v>
      </c>
      <c r="I1078" s="17">
        <v>3907.9</v>
      </c>
      <c r="AG1078" s="19"/>
    </row>
    <row r="1079" spans="1:33" s="18" customFormat="1" ht="42" customHeight="1">
      <c r="A1079" s="12" t="s">
        <v>1821</v>
      </c>
      <c r="B1079" s="13">
        <v>11198938870</v>
      </c>
      <c r="C1079" s="14" t="s">
        <v>1815</v>
      </c>
      <c r="D1079" s="15" t="s">
        <v>13</v>
      </c>
      <c r="E1079" s="16" t="s">
        <v>99</v>
      </c>
      <c r="F1079" s="16" t="s">
        <v>1879</v>
      </c>
      <c r="G1079" s="17">
        <v>58.62</v>
      </c>
      <c r="H1079" s="17">
        <v>58.62</v>
      </c>
      <c r="I1079" s="17">
        <v>58.62</v>
      </c>
      <c r="AG1079" s="19"/>
    </row>
    <row r="1080" spans="1:33" s="18" customFormat="1" ht="42" customHeight="1">
      <c r="A1080" s="12" t="s">
        <v>97</v>
      </c>
      <c r="B1080" s="13">
        <v>4628335000100</v>
      </c>
      <c r="C1080" s="14" t="s">
        <v>1880</v>
      </c>
      <c r="D1080" s="15" t="s">
        <v>13</v>
      </c>
      <c r="E1080" s="16" t="s">
        <v>99</v>
      </c>
      <c r="F1080" s="16" t="s">
        <v>1881</v>
      </c>
      <c r="G1080" s="17">
        <v>5574.04</v>
      </c>
      <c r="H1080" s="17">
        <v>0</v>
      </c>
      <c r="I1080" s="17">
        <v>0</v>
      </c>
      <c r="AG1080" s="19"/>
    </row>
    <row r="1081" spans="1:33" s="18" customFormat="1" ht="42" customHeight="1">
      <c r="A1081" s="12" t="s">
        <v>973</v>
      </c>
      <c r="B1081" s="13">
        <v>84499755000172</v>
      </c>
      <c r="C1081" s="14" t="s">
        <v>1882</v>
      </c>
      <c r="D1081" s="15" t="s">
        <v>21</v>
      </c>
      <c r="E1081" s="16" t="s">
        <v>14</v>
      </c>
      <c r="F1081" s="16" t="s">
        <v>1883</v>
      </c>
      <c r="G1081" s="17">
        <v>145</v>
      </c>
      <c r="H1081" s="17">
        <v>0</v>
      </c>
      <c r="I1081" s="17">
        <v>0</v>
      </c>
      <c r="AG1081" s="19"/>
    </row>
    <row r="1082" spans="1:33" s="18" customFormat="1" ht="42" customHeight="1">
      <c r="A1082" s="12" t="s">
        <v>1281</v>
      </c>
      <c r="B1082" s="13">
        <v>8761345000170</v>
      </c>
      <c r="C1082" s="14" t="s">
        <v>1884</v>
      </c>
      <c r="D1082" s="15" t="s">
        <v>21</v>
      </c>
      <c r="E1082" s="16" t="s">
        <v>14</v>
      </c>
      <c r="F1082" s="16" t="s">
        <v>1885</v>
      </c>
      <c r="G1082" s="17">
        <v>2550</v>
      </c>
      <c r="H1082" s="17">
        <v>2550</v>
      </c>
      <c r="I1082" s="17">
        <v>2550</v>
      </c>
      <c r="AG1082" s="19"/>
    </row>
    <row r="1083" spans="1:33" s="18" customFormat="1" ht="42" customHeight="1">
      <c r="A1083" s="12" t="s">
        <v>38</v>
      </c>
      <c r="B1083" s="13">
        <v>4407920000180</v>
      </c>
      <c r="C1083" s="14" t="s">
        <v>1886</v>
      </c>
      <c r="D1083" s="15" t="s">
        <v>13</v>
      </c>
      <c r="E1083" s="16" t="s">
        <v>14</v>
      </c>
      <c r="F1083" s="16" t="s">
        <v>1887</v>
      </c>
      <c r="G1083" s="17">
        <v>5736.42</v>
      </c>
      <c r="H1083" s="17">
        <v>0</v>
      </c>
      <c r="I1083" s="17">
        <v>0</v>
      </c>
      <c r="AG1083" s="19"/>
    </row>
    <row r="1084" spans="1:33" s="18" customFormat="1" ht="42" customHeight="1">
      <c r="A1084" s="12" t="s">
        <v>38</v>
      </c>
      <c r="B1084" s="13">
        <v>4407920000180</v>
      </c>
      <c r="C1084" s="14" t="s">
        <v>1886</v>
      </c>
      <c r="D1084" s="15" t="s">
        <v>13</v>
      </c>
      <c r="E1084" s="16" t="s">
        <v>14</v>
      </c>
      <c r="F1084" s="16" t="s">
        <v>1888</v>
      </c>
      <c r="G1084" s="17">
        <v>4908.7</v>
      </c>
      <c r="H1084" s="17">
        <v>0</v>
      </c>
      <c r="I1084" s="17">
        <v>0</v>
      </c>
      <c r="AG1084" s="19"/>
    </row>
    <row r="1085" spans="1:33" s="18" customFormat="1" ht="42" customHeight="1">
      <c r="A1085" s="12" t="s">
        <v>1889</v>
      </c>
      <c r="B1085" s="13">
        <v>11932777000100</v>
      </c>
      <c r="C1085" s="14" t="s">
        <v>1890</v>
      </c>
      <c r="D1085" s="15" t="s">
        <v>13</v>
      </c>
      <c r="E1085" s="16" t="s">
        <v>99</v>
      </c>
      <c r="F1085" s="16" t="s">
        <v>1891</v>
      </c>
      <c r="G1085" s="17">
        <v>189</v>
      </c>
      <c r="H1085" s="17">
        <v>189</v>
      </c>
      <c r="I1085" s="17">
        <v>189</v>
      </c>
      <c r="AG1085" s="19"/>
    </row>
    <row r="1086" spans="1:33" s="18" customFormat="1" ht="42" customHeight="1">
      <c r="A1086" s="12" t="s">
        <v>1892</v>
      </c>
      <c r="B1086" s="13">
        <v>36003671000153</v>
      </c>
      <c r="C1086" s="14" t="s">
        <v>1893</v>
      </c>
      <c r="D1086" s="15" t="s">
        <v>13</v>
      </c>
      <c r="E1086" s="16" t="s">
        <v>1389</v>
      </c>
      <c r="F1086" s="16" t="s">
        <v>1894</v>
      </c>
      <c r="G1086" s="17">
        <v>2690</v>
      </c>
      <c r="H1086" s="17">
        <v>0</v>
      </c>
      <c r="I1086" s="17">
        <v>0</v>
      </c>
      <c r="AG1086" s="19"/>
    </row>
    <row r="1087" spans="1:33" s="18" customFormat="1" ht="42" customHeight="1">
      <c r="A1087" s="12" t="s">
        <v>1794</v>
      </c>
      <c r="B1087" s="13">
        <v>33000118000179</v>
      </c>
      <c r="C1087" s="14" t="s">
        <v>1895</v>
      </c>
      <c r="D1087" s="15" t="s">
        <v>13</v>
      </c>
      <c r="E1087" s="16" t="s">
        <v>99</v>
      </c>
      <c r="F1087" s="16" t="s">
        <v>1896</v>
      </c>
      <c r="G1087" s="17">
        <v>285.35</v>
      </c>
      <c r="H1087" s="17">
        <v>285.35</v>
      </c>
      <c r="I1087" s="17">
        <v>285.35</v>
      </c>
      <c r="AG1087" s="19"/>
    </row>
    <row r="1088" spans="1:33" s="18" customFormat="1" ht="42" customHeight="1">
      <c r="A1088" s="12" t="s">
        <v>159</v>
      </c>
      <c r="B1088" s="13">
        <v>8964341686</v>
      </c>
      <c r="C1088" s="14" t="s">
        <v>1558</v>
      </c>
      <c r="D1088" s="15" t="s">
        <v>13</v>
      </c>
      <c r="E1088" s="16" t="s">
        <v>99</v>
      </c>
      <c r="F1088" s="16" t="s">
        <v>1897</v>
      </c>
      <c r="G1088" s="17">
        <v>1000</v>
      </c>
      <c r="H1088" s="17">
        <v>1000</v>
      </c>
      <c r="I1088" s="17">
        <v>1000</v>
      </c>
      <c r="AG1088" s="19"/>
    </row>
    <row r="1089" spans="1:33" s="18" customFormat="1" ht="42" customHeight="1">
      <c r="A1089" s="12" t="s">
        <v>159</v>
      </c>
      <c r="B1089" s="13">
        <v>8964341686</v>
      </c>
      <c r="C1089" s="14" t="s">
        <v>1558</v>
      </c>
      <c r="D1089" s="15" t="s">
        <v>13</v>
      </c>
      <c r="E1089" s="16" t="s">
        <v>99</v>
      </c>
      <c r="F1089" s="16" t="s">
        <v>1898</v>
      </c>
      <c r="G1089" s="17">
        <v>1000</v>
      </c>
      <c r="H1089" s="17">
        <v>1000</v>
      </c>
      <c r="I1089" s="17">
        <v>1000</v>
      </c>
      <c r="AG1089" s="19"/>
    </row>
    <row r="1090" spans="1:33" s="18" customFormat="1" ht="42" customHeight="1">
      <c r="A1090" s="12" t="s">
        <v>143</v>
      </c>
      <c r="B1090" s="13">
        <v>4406195000125</v>
      </c>
      <c r="C1090" s="14" t="s">
        <v>1535</v>
      </c>
      <c r="D1090" s="15" t="s">
        <v>13</v>
      </c>
      <c r="E1090" s="16" t="s">
        <v>99</v>
      </c>
      <c r="F1090" s="16" t="s">
        <v>1899</v>
      </c>
      <c r="G1090" s="17">
        <v>503.56</v>
      </c>
      <c r="H1090" s="17">
        <v>503.56</v>
      </c>
      <c r="I1090" s="17">
        <v>503.56</v>
      </c>
      <c r="AG1090" s="19"/>
    </row>
    <row r="1091" spans="1:33" s="18" customFormat="1" ht="42" customHeight="1">
      <c r="A1091" s="12" t="s">
        <v>1636</v>
      </c>
      <c r="B1091" s="13">
        <v>70622485172</v>
      </c>
      <c r="C1091" s="14" t="s">
        <v>1815</v>
      </c>
      <c r="D1091" s="15" t="s">
        <v>13</v>
      </c>
      <c r="E1091" s="16" t="s">
        <v>99</v>
      </c>
      <c r="F1091" s="16" t="s">
        <v>1900</v>
      </c>
      <c r="G1091" s="17">
        <v>1856.25</v>
      </c>
      <c r="H1091" s="17">
        <v>1856.25</v>
      </c>
      <c r="I1091" s="17">
        <v>1856.25</v>
      </c>
      <c r="AG1091" s="19"/>
    </row>
    <row r="1092" spans="1:33" s="18" customFormat="1" ht="42" customHeight="1">
      <c r="A1092" s="12" t="s">
        <v>463</v>
      </c>
      <c r="B1092" s="13">
        <v>43719996204</v>
      </c>
      <c r="C1092" s="14" t="s">
        <v>1815</v>
      </c>
      <c r="D1092" s="15" t="s">
        <v>13</v>
      </c>
      <c r="E1092" s="16" t="s">
        <v>99</v>
      </c>
      <c r="F1092" s="16" t="s">
        <v>1901</v>
      </c>
      <c r="G1092" s="17">
        <v>1953.95</v>
      </c>
      <c r="H1092" s="17">
        <v>1953.95</v>
      </c>
      <c r="I1092" s="17">
        <v>1953.95</v>
      </c>
      <c r="AG1092" s="19"/>
    </row>
    <row r="1093" spans="1:33" s="18" customFormat="1" ht="42" customHeight="1">
      <c r="A1093" s="12" t="s">
        <v>465</v>
      </c>
      <c r="B1093" s="13">
        <v>74092049234</v>
      </c>
      <c r="C1093" s="14" t="s">
        <v>1815</v>
      </c>
      <c r="D1093" s="15" t="s">
        <v>13</v>
      </c>
      <c r="E1093" s="16" t="s">
        <v>99</v>
      </c>
      <c r="F1093" s="16" t="s">
        <v>1902</v>
      </c>
      <c r="G1093" s="17">
        <v>2137.85</v>
      </c>
      <c r="H1093" s="17">
        <v>2137.85</v>
      </c>
      <c r="I1093" s="17">
        <v>2137.85</v>
      </c>
      <c r="AG1093" s="19"/>
    </row>
    <row r="1094" spans="1:33" s="18" customFormat="1" ht="42" customHeight="1">
      <c r="A1094" s="12" t="s">
        <v>599</v>
      </c>
      <c r="B1094" s="13">
        <v>85485233287</v>
      </c>
      <c r="C1094" s="14" t="s">
        <v>1558</v>
      </c>
      <c r="D1094" s="15" t="s">
        <v>13</v>
      </c>
      <c r="E1094" s="16" t="s">
        <v>99</v>
      </c>
      <c r="F1094" s="16" t="s">
        <v>1903</v>
      </c>
      <c r="G1094" s="17">
        <v>2000</v>
      </c>
      <c r="H1094" s="17">
        <v>2000</v>
      </c>
      <c r="I1094" s="17">
        <v>2000</v>
      </c>
      <c r="AG1094" s="19"/>
    </row>
    <row r="1095" spans="1:33" s="18" customFormat="1" ht="42" customHeight="1">
      <c r="A1095" s="12" t="s">
        <v>599</v>
      </c>
      <c r="B1095" s="13">
        <v>85485233287</v>
      </c>
      <c r="C1095" s="14" t="s">
        <v>1558</v>
      </c>
      <c r="D1095" s="15" t="s">
        <v>13</v>
      </c>
      <c r="E1095" s="16" t="s">
        <v>99</v>
      </c>
      <c r="F1095" s="16" t="s">
        <v>1904</v>
      </c>
      <c r="G1095" s="17">
        <v>4000</v>
      </c>
      <c r="H1095" s="17">
        <v>4000</v>
      </c>
      <c r="I1095" s="17">
        <v>4000</v>
      </c>
      <c r="AG1095" s="19"/>
    </row>
    <row r="1096" spans="1:33" s="18" customFormat="1" ht="42" customHeight="1">
      <c r="A1096" s="12" t="s">
        <v>173</v>
      </c>
      <c r="B1096" s="13">
        <v>57144567268</v>
      </c>
      <c r="C1096" s="14" t="s">
        <v>1815</v>
      </c>
      <c r="D1096" s="15" t="s">
        <v>13</v>
      </c>
      <c r="E1096" s="16" t="s">
        <v>99</v>
      </c>
      <c r="F1096" s="16" t="s">
        <v>1905</v>
      </c>
      <c r="G1096" s="17">
        <v>4275.7</v>
      </c>
      <c r="H1096" s="17">
        <v>4275.7</v>
      </c>
      <c r="I1096" s="17">
        <v>4275.7</v>
      </c>
      <c r="AG1096" s="19"/>
    </row>
    <row r="1097" spans="1:33" s="18" customFormat="1" ht="42" customHeight="1">
      <c r="A1097" s="12" t="s">
        <v>1817</v>
      </c>
      <c r="B1097" s="13">
        <v>3153339287</v>
      </c>
      <c r="C1097" s="14" t="s">
        <v>1815</v>
      </c>
      <c r="D1097" s="15" t="s">
        <v>13</v>
      </c>
      <c r="E1097" s="16" t="s">
        <v>99</v>
      </c>
      <c r="F1097" s="16" t="s">
        <v>1906</v>
      </c>
      <c r="G1097" s="17">
        <v>2344.7400000000002</v>
      </c>
      <c r="H1097" s="17">
        <v>2344.7400000000002</v>
      </c>
      <c r="I1097" s="17">
        <v>2344.7400000000002</v>
      </c>
      <c r="AG1097" s="19"/>
    </row>
    <row r="1098" spans="1:33" s="18" customFormat="1" ht="42" customHeight="1">
      <c r="A1098" s="12" t="s">
        <v>1860</v>
      </c>
      <c r="B1098" s="13">
        <v>835213307</v>
      </c>
      <c r="C1098" s="14" t="s">
        <v>1815</v>
      </c>
      <c r="D1098" s="15" t="s">
        <v>13</v>
      </c>
      <c r="E1098" s="16" t="s">
        <v>99</v>
      </c>
      <c r="F1098" s="16" t="s">
        <v>1907</v>
      </c>
      <c r="G1098" s="17">
        <v>1856.25</v>
      </c>
      <c r="H1098" s="17">
        <v>1856.25</v>
      </c>
      <c r="I1098" s="17">
        <v>1856.25</v>
      </c>
      <c r="AG1098" s="19"/>
    </row>
    <row r="1099" spans="1:33" s="18" customFormat="1" ht="42" customHeight="1">
      <c r="A1099" s="12" t="s">
        <v>1908</v>
      </c>
      <c r="B1099" s="13">
        <v>5475276000140</v>
      </c>
      <c r="C1099" s="14" t="s">
        <v>1909</v>
      </c>
      <c r="D1099" s="15" t="s">
        <v>21</v>
      </c>
      <c r="E1099" s="16" t="s">
        <v>14</v>
      </c>
      <c r="F1099" s="16" t="s">
        <v>1910</v>
      </c>
      <c r="G1099" s="17">
        <v>6778.4</v>
      </c>
      <c r="H1099" s="17">
        <v>0</v>
      </c>
      <c r="I1099" s="17">
        <v>0</v>
      </c>
      <c r="AG1099" s="19"/>
    </row>
    <row r="1100" spans="1:33" s="18" customFormat="1" ht="42" customHeight="1">
      <c r="A1100" s="12" t="s">
        <v>1911</v>
      </c>
      <c r="B1100" s="13">
        <v>10942831000136</v>
      </c>
      <c r="C1100" s="14" t="s">
        <v>1912</v>
      </c>
      <c r="D1100" s="15" t="s">
        <v>13</v>
      </c>
      <c r="E1100" s="16" t="s">
        <v>99</v>
      </c>
      <c r="F1100" s="16" t="s">
        <v>1913</v>
      </c>
      <c r="G1100" s="17">
        <v>378.2</v>
      </c>
      <c r="H1100" s="17">
        <v>0</v>
      </c>
      <c r="I1100" s="17">
        <v>0</v>
      </c>
      <c r="AG1100" s="19"/>
    </row>
    <row r="1101" spans="1:33" s="18" customFormat="1" ht="42" customHeight="1">
      <c r="A1101" s="12" t="s">
        <v>1914</v>
      </c>
      <c r="B1101" s="13">
        <v>63281236391</v>
      </c>
      <c r="C1101" s="14" t="s">
        <v>1815</v>
      </c>
      <c r="D1101" s="15" t="s">
        <v>13</v>
      </c>
      <c r="E1101" s="16" t="s">
        <v>99</v>
      </c>
      <c r="F1101" s="16" t="s">
        <v>1915</v>
      </c>
      <c r="G1101" s="17">
        <v>2137.85</v>
      </c>
      <c r="H1101" s="17">
        <v>2137.85</v>
      </c>
      <c r="I1101" s="17">
        <v>2137.85</v>
      </c>
      <c r="AG1101" s="19"/>
    </row>
    <row r="1102" spans="1:33" s="18" customFormat="1" ht="42" customHeight="1">
      <c r="A1102" s="12" t="s">
        <v>749</v>
      </c>
      <c r="B1102" s="13">
        <v>52979199249</v>
      </c>
      <c r="C1102" s="14" t="s">
        <v>1815</v>
      </c>
      <c r="D1102" s="15" t="s">
        <v>13</v>
      </c>
      <c r="E1102" s="16" t="s">
        <v>99</v>
      </c>
      <c r="F1102" s="16" t="s">
        <v>1916</v>
      </c>
      <c r="G1102" s="17">
        <v>641.35</v>
      </c>
      <c r="H1102" s="17">
        <v>641.35</v>
      </c>
      <c r="I1102" s="17">
        <v>641.35</v>
      </c>
      <c r="AG1102" s="19"/>
    </row>
    <row r="1103" spans="1:33" s="18" customFormat="1" ht="42" customHeight="1">
      <c r="A1103" s="12" t="s">
        <v>1917</v>
      </c>
      <c r="B1103" s="13">
        <v>65030320210</v>
      </c>
      <c r="C1103" s="14" t="s">
        <v>1815</v>
      </c>
      <c r="D1103" s="15" t="s">
        <v>13</v>
      </c>
      <c r="E1103" s="16" t="s">
        <v>99</v>
      </c>
      <c r="F1103" s="16" t="s">
        <v>1918</v>
      </c>
      <c r="G1103" s="17">
        <v>641.35</v>
      </c>
      <c r="H1103" s="17">
        <v>641.35</v>
      </c>
      <c r="I1103" s="17">
        <v>641.35</v>
      </c>
      <c r="AG1103" s="19"/>
    </row>
    <row r="1104" spans="1:33" s="18" customFormat="1" ht="42" customHeight="1">
      <c r="A1104" s="12" t="s">
        <v>434</v>
      </c>
      <c r="B1104" s="13">
        <v>40667790268</v>
      </c>
      <c r="C1104" s="14" t="s">
        <v>1480</v>
      </c>
      <c r="D1104" s="15" t="s">
        <v>13</v>
      </c>
      <c r="E1104" s="16" t="s">
        <v>99</v>
      </c>
      <c r="F1104" s="16" t="s">
        <v>1919</v>
      </c>
      <c r="G1104" s="17">
        <v>1563.16</v>
      </c>
      <c r="H1104" s="17">
        <v>1563.16</v>
      </c>
      <c r="I1104" s="17">
        <v>1563.16</v>
      </c>
      <c r="AG1104" s="19"/>
    </row>
    <row r="1105" spans="1:33" s="18" customFormat="1" ht="42" customHeight="1">
      <c r="A1105" s="12" t="s">
        <v>187</v>
      </c>
      <c r="B1105" s="13" t="s">
        <v>188</v>
      </c>
      <c r="C1105" s="14" t="s">
        <v>219</v>
      </c>
      <c r="D1105" s="15" t="s">
        <v>13</v>
      </c>
      <c r="E1105" s="16" t="s">
        <v>99</v>
      </c>
      <c r="F1105" s="16" t="s">
        <v>1920</v>
      </c>
      <c r="G1105" s="17">
        <v>4708352.15</v>
      </c>
      <c r="H1105" s="17">
        <v>1614475.2</v>
      </c>
      <c r="I1105" s="17">
        <v>1614475.2</v>
      </c>
      <c r="AG1105" s="19"/>
    </row>
    <row r="1106" spans="1:33" s="18" customFormat="1" ht="42" customHeight="1">
      <c r="A1106" s="12" t="s">
        <v>187</v>
      </c>
      <c r="B1106" s="13" t="s">
        <v>188</v>
      </c>
      <c r="C1106" s="14" t="s">
        <v>219</v>
      </c>
      <c r="D1106" s="15" t="s">
        <v>13</v>
      </c>
      <c r="E1106" s="16" t="s">
        <v>99</v>
      </c>
      <c r="F1106" s="16" t="s">
        <v>1921</v>
      </c>
      <c r="G1106" s="17">
        <v>3792701.64</v>
      </c>
      <c r="H1106" s="17">
        <v>3792701.64</v>
      </c>
      <c r="I1106" s="17">
        <v>3792701.64</v>
      </c>
      <c r="AG1106" s="19"/>
    </row>
    <row r="1107" spans="1:33" s="18" customFormat="1" ht="42" customHeight="1">
      <c r="A1107" s="12" t="s">
        <v>187</v>
      </c>
      <c r="B1107" s="13" t="s">
        <v>188</v>
      </c>
      <c r="C1107" s="14" t="s">
        <v>219</v>
      </c>
      <c r="D1107" s="15" t="s">
        <v>13</v>
      </c>
      <c r="E1107" s="16" t="s">
        <v>99</v>
      </c>
      <c r="F1107" s="16" t="s">
        <v>1922</v>
      </c>
      <c r="G1107" s="17">
        <v>889248.58</v>
      </c>
      <c r="H1107" s="17">
        <v>889248.58</v>
      </c>
      <c r="I1107" s="17">
        <v>889248.58</v>
      </c>
      <c r="AG1107" s="19"/>
    </row>
    <row r="1108" spans="1:33" s="18" customFormat="1" ht="42" customHeight="1">
      <c r="A1108" s="12" t="s">
        <v>187</v>
      </c>
      <c r="B1108" s="13" t="s">
        <v>188</v>
      </c>
      <c r="C1108" s="14" t="s">
        <v>219</v>
      </c>
      <c r="D1108" s="15" t="s">
        <v>13</v>
      </c>
      <c r="E1108" s="16" t="s">
        <v>99</v>
      </c>
      <c r="F1108" s="16" t="s">
        <v>1923</v>
      </c>
      <c r="G1108" s="17">
        <v>883718.32</v>
      </c>
      <c r="H1108" s="17">
        <v>883718.32</v>
      </c>
      <c r="I1108" s="17">
        <v>883718.32</v>
      </c>
      <c r="AG1108" s="19"/>
    </row>
    <row r="1109" spans="1:33" s="18" customFormat="1" ht="42" customHeight="1">
      <c r="A1109" s="12" t="s">
        <v>187</v>
      </c>
      <c r="B1109" s="13" t="s">
        <v>188</v>
      </c>
      <c r="C1109" s="14" t="s">
        <v>219</v>
      </c>
      <c r="D1109" s="15" t="s">
        <v>13</v>
      </c>
      <c r="E1109" s="16" t="s">
        <v>99</v>
      </c>
      <c r="F1109" s="16" t="s">
        <v>1924</v>
      </c>
      <c r="G1109" s="17">
        <v>272733.23</v>
      </c>
      <c r="H1109" s="17">
        <v>272733.23</v>
      </c>
      <c r="I1109" s="17">
        <v>272733.23</v>
      </c>
      <c r="AG1109" s="19"/>
    </row>
    <row r="1110" spans="1:33" s="18" customFormat="1" ht="42" customHeight="1">
      <c r="A1110" s="12" t="s">
        <v>187</v>
      </c>
      <c r="B1110" s="13" t="s">
        <v>188</v>
      </c>
      <c r="C1110" s="14" t="s">
        <v>219</v>
      </c>
      <c r="D1110" s="15" t="s">
        <v>13</v>
      </c>
      <c r="E1110" s="16" t="s">
        <v>99</v>
      </c>
      <c r="F1110" s="16" t="s">
        <v>1925</v>
      </c>
      <c r="G1110" s="17">
        <v>168339.75</v>
      </c>
      <c r="H1110" s="17">
        <v>168339.75</v>
      </c>
      <c r="I1110" s="17">
        <v>168339.75</v>
      </c>
      <c r="AG1110" s="19"/>
    </row>
    <row r="1111" spans="1:33" s="18" customFormat="1" ht="42" customHeight="1">
      <c r="A1111" s="12" t="s">
        <v>187</v>
      </c>
      <c r="B1111" s="13" t="s">
        <v>188</v>
      </c>
      <c r="C1111" s="14" t="s">
        <v>219</v>
      </c>
      <c r="D1111" s="15" t="s">
        <v>13</v>
      </c>
      <c r="E1111" s="16" t="s">
        <v>99</v>
      </c>
      <c r="F1111" s="16" t="s">
        <v>1926</v>
      </c>
      <c r="G1111" s="17">
        <v>87296.17</v>
      </c>
      <c r="H1111" s="17">
        <v>87296.17</v>
      </c>
      <c r="I1111" s="17">
        <v>87296.17</v>
      </c>
      <c r="AG1111" s="19"/>
    </row>
    <row r="1112" spans="1:33" s="18" customFormat="1" ht="42" customHeight="1">
      <c r="A1112" s="12" t="s">
        <v>187</v>
      </c>
      <c r="B1112" s="13" t="s">
        <v>188</v>
      </c>
      <c r="C1112" s="14" t="s">
        <v>219</v>
      </c>
      <c r="D1112" s="15" t="s">
        <v>13</v>
      </c>
      <c r="E1112" s="16" t="s">
        <v>99</v>
      </c>
      <c r="F1112" s="16" t="s">
        <v>1927</v>
      </c>
      <c r="G1112" s="17">
        <v>53195.54</v>
      </c>
      <c r="H1112" s="17">
        <v>53195.54</v>
      </c>
      <c r="I1112" s="17">
        <v>53195.54</v>
      </c>
      <c r="AG1112" s="19"/>
    </row>
    <row r="1113" spans="1:33" s="18" customFormat="1" ht="42" customHeight="1">
      <c r="A1113" s="12" t="s">
        <v>187</v>
      </c>
      <c r="B1113" s="13" t="s">
        <v>188</v>
      </c>
      <c r="C1113" s="14" t="s">
        <v>219</v>
      </c>
      <c r="D1113" s="15" t="s">
        <v>13</v>
      </c>
      <c r="E1113" s="16" t="s">
        <v>99</v>
      </c>
      <c r="F1113" s="16" t="s">
        <v>1928</v>
      </c>
      <c r="G1113" s="17">
        <v>36357.62</v>
      </c>
      <c r="H1113" s="17">
        <v>36357.62</v>
      </c>
      <c r="I1113" s="17">
        <v>36357.62</v>
      </c>
      <c r="AG1113" s="19"/>
    </row>
    <row r="1114" spans="1:33" s="18" customFormat="1" ht="42" customHeight="1">
      <c r="A1114" s="12" t="s">
        <v>187</v>
      </c>
      <c r="B1114" s="13" t="s">
        <v>188</v>
      </c>
      <c r="C1114" s="14" t="s">
        <v>219</v>
      </c>
      <c r="D1114" s="15" t="s">
        <v>13</v>
      </c>
      <c r="E1114" s="16" t="s">
        <v>99</v>
      </c>
      <c r="F1114" s="16" t="s">
        <v>1929</v>
      </c>
      <c r="G1114" s="17">
        <v>27606.96</v>
      </c>
      <c r="H1114" s="17">
        <v>27606.96</v>
      </c>
      <c r="I1114" s="17">
        <v>27606.96</v>
      </c>
      <c r="AG1114" s="19"/>
    </row>
    <row r="1115" spans="1:33" s="18" customFormat="1" ht="42" customHeight="1">
      <c r="A1115" s="12" t="s">
        <v>187</v>
      </c>
      <c r="B1115" s="13" t="s">
        <v>188</v>
      </c>
      <c r="C1115" s="14" t="s">
        <v>219</v>
      </c>
      <c r="D1115" s="15" t="s">
        <v>13</v>
      </c>
      <c r="E1115" s="16" t="s">
        <v>99</v>
      </c>
      <c r="F1115" s="16" t="s">
        <v>1930</v>
      </c>
      <c r="G1115" s="17">
        <v>16616.53</v>
      </c>
      <c r="H1115" s="17">
        <v>16616.53</v>
      </c>
      <c r="I1115" s="17">
        <v>16616.53</v>
      </c>
      <c r="AG1115" s="19"/>
    </row>
    <row r="1116" spans="1:33" s="18" customFormat="1" ht="42" customHeight="1">
      <c r="A1116" s="12" t="s">
        <v>187</v>
      </c>
      <c r="B1116" s="13" t="s">
        <v>188</v>
      </c>
      <c r="C1116" s="14" t="s">
        <v>219</v>
      </c>
      <c r="D1116" s="15" t="s">
        <v>13</v>
      </c>
      <c r="E1116" s="16" t="s">
        <v>99</v>
      </c>
      <c r="F1116" s="16" t="s">
        <v>1931</v>
      </c>
      <c r="G1116" s="17">
        <v>10500.31</v>
      </c>
      <c r="H1116" s="17">
        <v>10500.31</v>
      </c>
      <c r="I1116" s="17">
        <v>10500.31</v>
      </c>
      <c r="AG1116" s="19"/>
    </row>
    <row r="1117" spans="1:33" s="18" customFormat="1" ht="42" customHeight="1">
      <c r="A1117" s="12" t="s">
        <v>187</v>
      </c>
      <c r="B1117" s="13" t="s">
        <v>188</v>
      </c>
      <c r="C1117" s="14" t="s">
        <v>219</v>
      </c>
      <c r="D1117" s="15" t="s">
        <v>13</v>
      </c>
      <c r="E1117" s="16" t="s">
        <v>99</v>
      </c>
      <c r="F1117" s="16" t="s">
        <v>1932</v>
      </c>
      <c r="G1117" s="17">
        <v>3850</v>
      </c>
      <c r="H1117" s="17">
        <v>3850</v>
      </c>
      <c r="I1117" s="17">
        <v>3850</v>
      </c>
      <c r="AG1117" s="19"/>
    </row>
    <row r="1118" spans="1:33" s="18" customFormat="1" ht="42" customHeight="1">
      <c r="A1118" s="12" t="s">
        <v>187</v>
      </c>
      <c r="B1118" s="13" t="s">
        <v>188</v>
      </c>
      <c r="C1118" s="14" t="s">
        <v>219</v>
      </c>
      <c r="D1118" s="15" t="s">
        <v>13</v>
      </c>
      <c r="E1118" s="16" t="s">
        <v>99</v>
      </c>
      <c r="F1118" s="16" t="s">
        <v>1933</v>
      </c>
      <c r="G1118" s="17">
        <v>1143.16</v>
      </c>
      <c r="H1118" s="17">
        <v>1143.16</v>
      </c>
      <c r="I1118" s="17">
        <v>1143.16</v>
      </c>
      <c r="AG1118" s="19"/>
    </row>
    <row r="1119" spans="1:33" s="18" customFormat="1" ht="42" customHeight="1">
      <c r="A1119" s="12" t="s">
        <v>137</v>
      </c>
      <c r="B1119" s="13">
        <v>29979036001031</v>
      </c>
      <c r="C1119" s="14" t="s">
        <v>235</v>
      </c>
      <c r="D1119" s="15" t="s">
        <v>13</v>
      </c>
      <c r="E1119" s="16" t="s">
        <v>99</v>
      </c>
      <c r="F1119" s="16" t="s">
        <v>1934</v>
      </c>
      <c r="G1119" s="17">
        <v>116437.11</v>
      </c>
      <c r="H1119" s="17">
        <v>0</v>
      </c>
      <c r="I1119" s="17">
        <v>0</v>
      </c>
      <c r="AG1119" s="19"/>
    </row>
    <row r="1120" spans="1:33" s="18" customFormat="1" ht="42" customHeight="1">
      <c r="A1120" s="12" t="s">
        <v>137</v>
      </c>
      <c r="B1120" s="13">
        <v>29979036001031</v>
      </c>
      <c r="C1120" s="14" t="s">
        <v>235</v>
      </c>
      <c r="D1120" s="15" t="s">
        <v>13</v>
      </c>
      <c r="E1120" s="16" t="s">
        <v>99</v>
      </c>
      <c r="F1120" s="16" t="s">
        <v>1935</v>
      </c>
      <c r="G1120" s="17">
        <v>2252.81</v>
      </c>
      <c r="H1120" s="17">
        <v>0</v>
      </c>
      <c r="I1120" s="17">
        <v>0</v>
      </c>
      <c r="AG1120" s="19"/>
    </row>
    <row r="1121" spans="1:33" s="18" customFormat="1" ht="42" customHeight="1">
      <c r="A1121" s="12" t="s">
        <v>187</v>
      </c>
      <c r="B1121" s="13" t="s">
        <v>188</v>
      </c>
      <c r="C1121" s="14" t="s">
        <v>254</v>
      </c>
      <c r="D1121" s="15" t="s">
        <v>13</v>
      </c>
      <c r="E1121" s="16" t="s">
        <v>99</v>
      </c>
      <c r="F1121" s="16" t="s">
        <v>1936</v>
      </c>
      <c r="G1121" s="17">
        <v>2052555.99</v>
      </c>
      <c r="H1121" s="17">
        <v>1603417.49</v>
      </c>
      <c r="I1121" s="17">
        <v>1603417.49</v>
      </c>
      <c r="AG1121" s="19"/>
    </row>
    <row r="1122" spans="1:33" s="18" customFormat="1" ht="42" customHeight="1">
      <c r="A1122" s="12" t="s">
        <v>187</v>
      </c>
      <c r="B1122" s="13" t="s">
        <v>188</v>
      </c>
      <c r="C1122" s="14" t="s">
        <v>254</v>
      </c>
      <c r="D1122" s="15" t="s">
        <v>13</v>
      </c>
      <c r="E1122" s="16" t="s">
        <v>99</v>
      </c>
      <c r="F1122" s="16" t="s">
        <v>1937</v>
      </c>
      <c r="G1122" s="17">
        <v>132568.68</v>
      </c>
      <c r="H1122" s="17">
        <v>132568.68</v>
      </c>
      <c r="I1122" s="17">
        <v>132568.68</v>
      </c>
      <c r="AG1122" s="19"/>
    </row>
    <row r="1123" spans="1:33" s="18" customFormat="1" ht="42" customHeight="1">
      <c r="A1123" s="12" t="s">
        <v>187</v>
      </c>
      <c r="B1123" s="13" t="s">
        <v>188</v>
      </c>
      <c r="C1123" s="14" t="s">
        <v>254</v>
      </c>
      <c r="D1123" s="15" t="s">
        <v>13</v>
      </c>
      <c r="E1123" s="16" t="s">
        <v>99</v>
      </c>
      <c r="F1123" s="16" t="s">
        <v>1938</v>
      </c>
      <c r="G1123" s="17">
        <v>16899.32</v>
      </c>
      <c r="H1123" s="17">
        <v>16899.32</v>
      </c>
      <c r="I1123" s="17">
        <v>16899.32</v>
      </c>
      <c r="AG1123" s="19"/>
    </row>
    <row r="1124" spans="1:33" s="18" customFormat="1" ht="42" customHeight="1">
      <c r="A1124" s="12" t="s">
        <v>187</v>
      </c>
      <c r="B1124" s="13" t="s">
        <v>188</v>
      </c>
      <c r="C1124" s="14" t="s">
        <v>260</v>
      </c>
      <c r="D1124" s="15" t="s">
        <v>13</v>
      </c>
      <c r="E1124" s="16" t="s">
        <v>99</v>
      </c>
      <c r="F1124" s="16" t="s">
        <v>1939</v>
      </c>
      <c r="G1124" s="17">
        <v>992207.06</v>
      </c>
      <c r="H1124" s="17">
        <v>757172.37</v>
      </c>
      <c r="I1124" s="17">
        <v>757172.37</v>
      </c>
      <c r="AG1124" s="19"/>
    </row>
    <row r="1125" spans="1:33" s="18" customFormat="1" ht="42" customHeight="1">
      <c r="A1125" s="12" t="s">
        <v>187</v>
      </c>
      <c r="B1125" s="13" t="s">
        <v>188</v>
      </c>
      <c r="C1125" s="14" t="s">
        <v>339</v>
      </c>
      <c r="D1125" s="15" t="s">
        <v>13</v>
      </c>
      <c r="E1125" s="16" t="s">
        <v>99</v>
      </c>
      <c r="F1125" s="16" t="s">
        <v>1940</v>
      </c>
      <c r="G1125" s="17">
        <v>1562530</v>
      </c>
      <c r="H1125" s="17">
        <v>1562365.08</v>
      </c>
      <c r="I1125" s="17">
        <v>1562365.08</v>
      </c>
      <c r="AG1125" s="19"/>
    </row>
    <row r="1126" spans="1:33" s="18" customFormat="1" ht="42" customHeight="1">
      <c r="A1126" s="12" t="s">
        <v>187</v>
      </c>
      <c r="B1126" s="13" t="s">
        <v>188</v>
      </c>
      <c r="C1126" s="14" t="s">
        <v>219</v>
      </c>
      <c r="D1126" s="15" t="s">
        <v>13</v>
      </c>
      <c r="E1126" s="16" t="s">
        <v>99</v>
      </c>
      <c r="F1126" s="16" t="s">
        <v>1941</v>
      </c>
      <c r="G1126" s="17">
        <v>350504.63</v>
      </c>
      <c r="H1126" s="17">
        <v>350504.63</v>
      </c>
      <c r="I1126" s="17">
        <v>350504.63</v>
      </c>
      <c r="AG1126" s="19"/>
    </row>
    <row r="1127" spans="1:33" s="18" customFormat="1" ht="42" customHeight="1">
      <c r="A1127" s="12" t="s">
        <v>187</v>
      </c>
      <c r="B1127" s="13" t="s">
        <v>188</v>
      </c>
      <c r="C1127" s="14" t="s">
        <v>219</v>
      </c>
      <c r="D1127" s="15" t="s">
        <v>13</v>
      </c>
      <c r="E1127" s="16" t="s">
        <v>99</v>
      </c>
      <c r="F1127" s="16" t="s">
        <v>1942</v>
      </c>
      <c r="G1127" s="17">
        <v>330885.4</v>
      </c>
      <c r="H1127" s="17">
        <v>330885.4</v>
      </c>
      <c r="I1127" s="17">
        <v>330885.4</v>
      </c>
      <c r="AG1127" s="19"/>
    </row>
    <row r="1128" spans="1:33" s="18" customFormat="1" ht="42" customHeight="1">
      <c r="A1128" s="12" t="s">
        <v>187</v>
      </c>
      <c r="B1128" s="13" t="s">
        <v>188</v>
      </c>
      <c r="C1128" s="14" t="s">
        <v>219</v>
      </c>
      <c r="D1128" s="15" t="s">
        <v>13</v>
      </c>
      <c r="E1128" s="16" t="s">
        <v>99</v>
      </c>
      <c r="F1128" s="16" t="s">
        <v>1943</v>
      </c>
      <c r="G1128" s="17">
        <v>18333.44</v>
      </c>
      <c r="H1128" s="17">
        <v>18333.44</v>
      </c>
      <c r="I1128" s="17">
        <v>18333.44</v>
      </c>
      <c r="AG1128" s="19"/>
    </row>
    <row r="1129" spans="1:33" s="18" customFormat="1" ht="42" customHeight="1">
      <c r="A1129" s="12" t="s">
        <v>187</v>
      </c>
      <c r="B1129" s="13" t="s">
        <v>188</v>
      </c>
      <c r="C1129" s="14" t="s">
        <v>219</v>
      </c>
      <c r="D1129" s="15" t="s">
        <v>13</v>
      </c>
      <c r="E1129" s="16" t="s">
        <v>99</v>
      </c>
      <c r="F1129" s="16" t="s">
        <v>1944</v>
      </c>
      <c r="G1129" s="17">
        <v>816.67</v>
      </c>
      <c r="H1129" s="17">
        <v>816.67</v>
      </c>
      <c r="I1129" s="17">
        <v>816.67</v>
      </c>
      <c r="AG1129" s="19"/>
    </row>
    <row r="1130" spans="1:33" s="18" customFormat="1" ht="42" customHeight="1">
      <c r="A1130" s="12" t="s">
        <v>187</v>
      </c>
      <c r="B1130" s="13" t="s">
        <v>188</v>
      </c>
      <c r="C1130" s="14" t="s">
        <v>336</v>
      </c>
      <c r="D1130" s="15" t="s">
        <v>13</v>
      </c>
      <c r="E1130" s="16" t="s">
        <v>99</v>
      </c>
      <c r="F1130" s="16" t="s">
        <v>1945</v>
      </c>
      <c r="G1130" s="17">
        <v>975000</v>
      </c>
      <c r="H1130" s="17">
        <v>975000</v>
      </c>
      <c r="I1130" s="17">
        <v>975000</v>
      </c>
      <c r="AG1130" s="19"/>
    </row>
    <row r="1131" spans="1:33" s="18" customFormat="1" ht="42" customHeight="1">
      <c r="A1131" s="12" t="s">
        <v>187</v>
      </c>
      <c r="B1131" s="13" t="s">
        <v>188</v>
      </c>
      <c r="C1131" s="14" t="s">
        <v>254</v>
      </c>
      <c r="D1131" s="15" t="s">
        <v>13</v>
      </c>
      <c r="E1131" s="16" t="s">
        <v>99</v>
      </c>
      <c r="F1131" s="16" t="s">
        <v>1946</v>
      </c>
      <c r="G1131" s="17">
        <v>57895.1</v>
      </c>
      <c r="H1131" s="17">
        <v>57895.1</v>
      </c>
      <c r="I1131" s="17">
        <v>57895.1</v>
      </c>
      <c r="AG1131" s="19"/>
    </row>
    <row r="1132" spans="1:33" s="18" customFormat="1" ht="42" customHeight="1">
      <c r="A1132" s="12" t="s">
        <v>187</v>
      </c>
      <c r="B1132" s="13" t="s">
        <v>188</v>
      </c>
      <c r="C1132" s="14" t="s">
        <v>341</v>
      </c>
      <c r="D1132" s="15" t="s">
        <v>13</v>
      </c>
      <c r="E1132" s="16" t="s">
        <v>99</v>
      </c>
      <c r="F1132" s="16" t="s">
        <v>1947</v>
      </c>
      <c r="G1132" s="17">
        <v>113942.76</v>
      </c>
      <c r="H1132" s="17">
        <v>73521.57</v>
      </c>
      <c r="I1132" s="17">
        <v>73521.57</v>
      </c>
      <c r="AG1132" s="19"/>
    </row>
    <row r="1133" spans="1:33" s="18" customFormat="1" ht="42" customHeight="1">
      <c r="A1133" s="12" t="s">
        <v>187</v>
      </c>
      <c r="B1133" s="13" t="s">
        <v>188</v>
      </c>
      <c r="C1133" s="14" t="s">
        <v>341</v>
      </c>
      <c r="D1133" s="15" t="s">
        <v>13</v>
      </c>
      <c r="E1133" s="16" t="s">
        <v>99</v>
      </c>
      <c r="F1133" s="16" t="s">
        <v>1948</v>
      </c>
      <c r="G1133" s="17">
        <v>92473.77</v>
      </c>
      <c r="H1133" s="17">
        <v>92473.77</v>
      </c>
      <c r="I1133" s="17">
        <v>92473.77</v>
      </c>
      <c r="AG1133" s="19"/>
    </row>
    <row r="1134" spans="1:33" s="18" customFormat="1" ht="42" customHeight="1">
      <c r="A1134" s="12" t="s">
        <v>187</v>
      </c>
      <c r="B1134" s="13" t="s">
        <v>188</v>
      </c>
      <c r="C1134" s="14" t="s">
        <v>1327</v>
      </c>
      <c r="D1134" s="15" t="s">
        <v>13</v>
      </c>
      <c r="E1134" s="16" t="s">
        <v>99</v>
      </c>
      <c r="F1134" s="16" t="s">
        <v>1949</v>
      </c>
      <c r="G1134" s="17">
        <v>743036.38</v>
      </c>
      <c r="H1134" s="17">
        <v>743036.38</v>
      </c>
      <c r="I1134" s="17">
        <v>743036.38</v>
      </c>
      <c r="AG1134" s="19"/>
    </row>
    <row r="1135" spans="1:33" s="18" customFormat="1" ht="42" customHeight="1">
      <c r="A1135" s="12" t="s">
        <v>187</v>
      </c>
      <c r="B1135" s="13" t="s">
        <v>188</v>
      </c>
      <c r="C1135" s="14" t="s">
        <v>395</v>
      </c>
      <c r="D1135" s="15" t="s">
        <v>13</v>
      </c>
      <c r="E1135" s="16" t="s">
        <v>99</v>
      </c>
      <c r="F1135" s="16" t="s">
        <v>1950</v>
      </c>
      <c r="G1135" s="17">
        <v>455229</v>
      </c>
      <c r="H1135" s="17">
        <v>455229</v>
      </c>
      <c r="I1135" s="17">
        <v>455229</v>
      </c>
      <c r="AG1135" s="19"/>
    </row>
    <row r="1136" spans="1:33" s="18" customFormat="1" ht="42" customHeight="1">
      <c r="A1136" s="12" t="s">
        <v>187</v>
      </c>
      <c r="B1136" s="13" t="s">
        <v>188</v>
      </c>
      <c r="C1136" s="14" t="s">
        <v>395</v>
      </c>
      <c r="D1136" s="15" t="s">
        <v>13</v>
      </c>
      <c r="E1136" s="16" t="s">
        <v>99</v>
      </c>
      <c r="F1136" s="16" t="s">
        <v>1951</v>
      </c>
      <c r="G1136" s="17">
        <v>5241.83</v>
      </c>
      <c r="H1136" s="17">
        <v>5241.83</v>
      </c>
      <c r="I1136" s="17">
        <v>5241.83</v>
      </c>
      <c r="AG1136" s="19"/>
    </row>
    <row r="1137" spans="1:33" s="18" customFormat="1" ht="42" customHeight="1">
      <c r="A1137" s="12" t="s">
        <v>187</v>
      </c>
      <c r="B1137" s="13" t="s">
        <v>188</v>
      </c>
      <c r="C1137" s="14" t="s">
        <v>395</v>
      </c>
      <c r="D1137" s="15" t="s">
        <v>13</v>
      </c>
      <c r="E1137" s="16" t="s">
        <v>99</v>
      </c>
      <c r="F1137" s="16" t="s">
        <v>1952</v>
      </c>
      <c r="G1137" s="17">
        <v>82614</v>
      </c>
      <c r="H1137" s="17">
        <v>82614</v>
      </c>
      <c r="I1137" s="17">
        <v>82614</v>
      </c>
      <c r="AG1137" s="19"/>
    </row>
    <row r="1138" spans="1:33" s="18" customFormat="1" ht="42" customHeight="1">
      <c r="A1138" s="12" t="s">
        <v>59</v>
      </c>
      <c r="B1138" s="13">
        <v>7244008000223</v>
      </c>
      <c r="C1138" s="14" t="s">
        <v>1953</v>
      </c>
      <c r="D1138" s="15" t="s">
        <v>21</v>
      </c>
      <c r="E1138" s="16" t="s">
        <v>57</v>
      </c>
      <c r="F1138" s="16" t="s">
        <v>1954</v>
      </c>
      <c r="G1138" s="17">
        <v>21784.75</v>
      </c>
      <c r="H1138" s="17">
        <v>0</v>
      </c>
      <c r="I1138" s="17">
        <v>0</v>
      </c>
      <c r="AG1138" s="19"/>
    </row>
    <row r="1139" spans="1:33" s="18" customFormat="1" ht="42" customHeight="1">
      <c r="A1139" s="12" t="s">
        <v>328</v>
      </c>
      <c r="B1139" s="13">
        <v>1742429000117</v>
      </c>
      <c r="C1139" s="14" t="s">
        <v>1955</v>
      </c>
      <c r="D1139" s="15" t="s">
        <v>21</v>
      </c>
      <c r="E1139" s="16" t="s">
        <v>57</v>
      </c>
      <c r="F1139" s="16" t="s">
        <v>1956</v>
      </c>
      <c r="G1139" s="17">
        <v>10000</v>
      </c>
      <c r="H1139" s="17">
        <v>0</v>
      </c>
      <c r="I1139" s="17">
        <v>0</v>
      </c>
      <c r="AG1139" s="19"/>
    </row>
    <row r="1140" spans="1:33" s="18" customFormat="1" ht="42" customHeight="1">
      <c r="A1140" s="12" t="s">
        <v>1957</v>
      </c>
      <c r="B1140" s="13">
        <v>21508836272</v>
      </c>
      <c r="C1140" s="14" t="s">
        <v>1480</v>
      </c>
      <c r="D1140" s="15" t="s">
        <v>13</v>
      </c>
      <c r="E1140" s="16" t="s">
        <v>99</v>
      </c>
      <c r="F1140" s="16" t="s">
        <v>1958</v>
      </c>
      <c r="G1140" s="17">
        <v>1480.89</v>
      </c>
      <c r="H1140" s="17">
        <v>1480.89</v>
      </c>
      <c r="I1140" s="17">
        <v>1480.89</v>
      </c>
      <c r="AG1140" s="19"/>
    </row>
    <row r="1141" spans="1:33" s="18" customFormat="1" ht="42" customHeight="1">
      <c r="A1141" s="12" t="s">
        <v>1819</v>
      </c>
      <c r="B1141" s="13">
        <v>40723321272</v>
      </c>
      <c r="C1141" s="14" t="s">
        <v>1815</v>
      </c>
      <c r="D1141" s="15" t="s">
        <v>13</v>
      </c>
      <c r="E1141" s="16" t="s">
        <v>99</v>
      </c>
      <c r="F1141" s="16" t="s">
        <v>1959</v>
      </c>
      <c r="G1141" s="17">
        <v>1172.3700000000001</v>
      </c>
      <c r="H1141" s="17">
        <v>1172.3700000000001</v>
      </c>
      <c r="I1141" s="17">
        <v>1172.3700000000001</v>
      </c>
      <c r="AG1141" s="19"/>
    </row>
    <row r="1142" spans="1:33" s="18" customFormat="1" ht="42" customHeight="1">
      <c r="A1142" s="12" t="s">
        <v>187</v>
      </c>
      <c r="B1142" s="13" t="s">
        <v>188</v>
      </c>
      <c r="C1142" s="14" t="s">
        <v>336</v>
      </c>
      <c r="D1142" s="15" t="s">
        <v>13</v>
      </c>
      <c r="E1142" s="16" t="s">
        <v>99</v>
      </c>
      <c r="F1142" s="16" t="s">
        <v>1960</v>
      </c>
      <c r="G1142" s="17">
        <v>13600</v>
      </c>
      <c r="H1142" s="17">
        <v>13600</v>
      </c>
      <c r="I1142" s="17">
        <v>13600</v>
      </c>
      <c r="AG1142" s="19"/>
    </row>
    <row r="1143" spans="1:33" s="18" customFormat="1" ht="42" customHeight="1">
      <c r="A1143" s="12" t="s">
        <v>187</v>
      </c>
      <c r="B1143" s="13" t="s">
        <v>188</v>
      </c>
      <c r="C1143" s="14" t="s">
        <v>336</v>
      </c>
      <c r="D1143" s="15" t="s">
        <v>13</v>
      </c>
      <c r="E1143" s="16" t="s">
        <v>99</v>
      </c>
      <c r="F1143" s="16" t="s">
        <v>1961</v>
      </c>
      <c r="G1143" s="17">
        <v>7800</v>
      </c>
      <c r="H1143" s="17">
        <v>7643.4</v>
      </c>
      <c r="I1143" s="17">
        <v>7643.4</v>
      </c>
      <c r="AG1143" s="19"/>
    </row>
    <row r="1144" spans="1:33" s="18" customFormat="1" ht="42" customHeight="1">
      <c r="A1144" s="12" t="s">
        <v>187</v>
      </c>
      <c r="B1144" s="13" t="s">
        <v>188</v>
      </c>
      <c r="C1144" s="14" t="s">
        <v>339</v>
      </c>
      <c r="D1144" s="15" t="s">
        <v>13</v>
      </c>
      <c r="E1144" s="16" t="s">
        <v>99</v>
      </c>
      <c r="F1144" s="16" t="s">
        <v>1962</v>
      </c>
      <c r="G1144" s="17">
        <v>75000</v>
      </c>
      <c r="H1144" s="17">
        <v>75000</v>
      </c>
      <c r="I1144" s="17">
        <v>75000</v>
      </c>
      <c r="AG1144" s="19"/>
    </row>
    <row r="1145" spans="1:33" s="18" customFormat="1" ht="42" customHeight="1">
      <c r="A1145" s="12" t="s">
        <v>1684</v>
      </c>
      <c r="B1145" s="13">
        <v>23993251253</v>
      </c>
      <c r="C1145" s="14" t="s">
        <v>1815</v>
      </c>
      <c r="D1145" s="15" t="s">
        <v>13</v>
      </c>
      <c r="E1145" s="16" t="s">
        <v>99</v>
      </c>
      <c r="F1145" s="16" t="s">
        <v>1963</v>
      </c>
      <c r="G1145" s="17">
        <v>1172.3700000000001</v>
      </c>
      <c r="H1145" s="17">
        <v>1172.3700000000001</v>
      </c>
      <c r="I1145" s="17">
        <v>1172.3700000000001</v>
      </c>
      <c r="AG1145" s="19"/>
    </row>
    <row r="1146" spans="1:33" s="18" customFormat="1" ht="42" customHeight="1">
      <c r="A1146" s="12" t="s">
        <v>1964</v>
      </c>
      <c r="B1146" s="13">
        <v>67247113200</v>
      </c>
      <c r="C1146" s="14" t="s">
        <v>1815</v>
      </c>
      <c r="D1146" s="15" t="s">
        <v>13</v>
      </c>
      <c r="E1146" s="16" t="s">
        <v>99</v>
      </c>
      <c r="F1146" s="16" t="s">
        <v>1965</v>
      </c>
      <c r="G1146" s="17">
        <v>1113.75</v>
      </c>
      <c r="H1146" s="17">
        <v>1113.75</v>
      </c>
      <c r="I1146" s="17">
        <v>1113.75</v>
      </c>
      <c r="AG1146" s="19"/>
    </row>
    <row r="1147" spans="1:33" s="18" customFormat="1" ht="42" customHeight="1">
      <c r="A1147" s="12" t="s">
        <v>1966</v>
      </c>
      <c r="B1147" s="13">
        <v>3423958740</v>
      </c>
      <c r="C1147" s="14" t="s">
        <v>1815</v>
      </c>
      <c r="D1147" s="15" t="s">
        <v>13</v>
      </c>
      <c r="E1147" s="16" t="s">
        <v>99</v>
      </c>
      <c r="F1147" s="16" t="s">
        <v>1967</v>
      </c>
      <c r="G1147" s="17">
        <v>1172.3700000000001</v>
      </c>
      <c r="H1147" s="17">
        <v>1172.3700000000001</v>
      </c>
      <c r="I1147" s="17">
        <v>1172.3700000000001</v>
      </c>
      <c r="AG1147" s="19"/>
    </row>
    <row r="1148" spans="1:33" s="18" customFormat="1" ht="42" customHeight="1">
      <c r="A1148" s="12" t="s">
        <v>1968</v>
      </c>
      <c r="B1148" s="13">
        <v>59028777253</v>
      </c>
      <c r="C1148" s="14" t="s">
        <v>1815</v>
      </c>
      <c r="D1148" s="15" t="s">
        <v>13</v>
      </c>
      <c r="E1148" s="16" t="s">
        <v>99</v>
      </c>
      <c r="F1148" s="16" t="s">
        <v>1969</v>
      </c>
      <c r="G1148" s="17">
        <v>1172.3700000000001</v>
      </c>
      <c r="H1148" s="17">
        <v>1172.3700000000001</v>
      </c>
      <c r="I1148" s="17">
        <v>1172.3700000000001</v>
      </c>
      <c r="AG1148" s="19"/>
    </row>
    <row r="1149" spans="1:33" s="18" customFormat="1" ht="42" customHeight="1">
      <c r="A1149" s="12" t="s">
        <v>1848</v>
      </c>
      <c r="B1149" s="13">
        <v>32046782291</v>
      </c>
      <c r="C1149" s="14" t="s">
        <v>1815</v>
      </c>
      <c r="D1149" s="15" t="s">
        <v>13</v>
      </c>
      <c r="E1149" s="16" t="s">
        <v>99</v>
      </c>
      <c r="F1149" s="16" t="s">
        <v>1970</v>
      </c>
      <c r="G1149" s="17">
        <v>855.14</v>
      </c>
      <c r="H1149" s="17">
        <v>855.14</v>
      </c>
      <c r="I1149" s="17">
        <v>855.14</v>
      </c>
      <c r="AG1149" s="19"/>
    </row>
    <row r="1150" spans="1:33" s="18" customFormat="1" ht="42" customHeight="1">
      <c r="A1150" s="12" t="s">
        <v>1514</v>
      </c>
      <c r="B1150" s="13">
        <v>69920150282</v>
      </c>
      <c r="C1150" s="14" t="s">
        <v>1815</v>
      </c>
      <c r="D1150" s="15" t="s">
        <v>13</v>
      </c>
      <c r="E1150" s="16" t="s">
        <v>99</v>
      </c>
      <c r="F1150" s="16" t="s">
        <v>1971</v>
      </c>
      <c r="G1150" s="17">
        <v>855.14</v>
      </c>
      <c r="H1150" s="17">
        <v>855.14</v>
      </c>
      <c r="I1150" s="17">
        <v>855.14</v>
      </c>
      <c r="AG1150" s="19"/>
    </row>
    <row r="1151" spans="1:33" s="18" customFormat="1" ht="42" customHeight="1">
      <c r="A1151" s="12" t="s">
        <v>1046</v>
      </c>
      <c r="B1151" s="13">
        <v>59941910278</v>
      </c>
      <c r="C1151" s="14" t="s">
        <v>1815</v>
      </c>
      <c r="D1151" s="15" t="s">
        <v>13</v>
      </c>
      <c r="E1151" s="16" t="s">
        <v>99</v>
      </c>
      <c r="F1151" s="16" t="s">
        <v>1972</v>
      </c>
      <c r="G1151" s="17">
        <v>855.14</v>
      </c>
      <c r="H1151" s="17">
        <v>855.14</v>
      </c>
      <c r="I1151" s="17">
        <v>855.14</v>
      </c>
      <c r="AG1151" s="19"/>
    </row>
    <row r="1152" spans="1:33" s="18" customFormat="1" ht="42" customHeight="1">
      <c r="A1152" s="12" t="s">
        <v>1852</v>
      </c>
      <c r="B1152" s="13">
        <v>68003846234</v>
      </c>
      <c r="C1152" s="14" t="s">
        <v>1815</v>
      </c>
      <c r="D1152" s="15" t="s">
        <v>13</v>
      </c>
      <c r="E1152" s="16" t="s">
        <v>99</v>
      </c>
      <c r="F1152" s="16" t="s">
        <v>1973</v>
      </c>
      <c r="G1152" s="17">
        <v>855.14</v>
      </c>
      <c r="H1152" s="17">
        <v>855.14</v>
      </c>
      <c r="I1152" s="17">
        <v>855.14</v>
      </c>
      <c r="AG1152" s="19"/>
    </row>
    <row r="1153" spans="1:33" s="18" customFormat="1" ht="42" customHeight="1">
      <c r="A1153" s="12" t="s">
        <v>187</v>
      </c>
      <c r="B1153" s="13" t="s">
        <v>188</v>
      </c>
      <c r="C1153" s="14" t="s">
        <v>339</v>
      </c>
      <c r="D1153" s="15" t="s">
        <v>13</v>
      </c>
      <c r="E1153" s="16" t="s">
        <v>99</v>
      </c>
      <c r="F1153" s="16" t="s">
        <v>1974</v>
      </c>
      <c r="G1153" s="17">
        <v>24155.27</v>
      </c>
      <c r="H1153" s="17">
        <v>24155.27</v>
      </c>
      <c r="I1153" s="17">
        <v>24155.27</v>
      </c>
      <c r="AG1153" s="19"/>
    </row>
    <row r="1154" spans="1:33" s="18" customFormat="1" ht="42" customHeight="1">
      <c r="A1154" s="12" t="s">
        <v>1864</v>
      </c>
      <c r="B1154" s="13">
        <v>51462370268</v>
      </c>
      <c r="C1154" s="14" t="s">
        <v>1815</v>
      </c>
      <c r="D1154" s="15" t="s">
        <v>13</v>
      </c>
      <c r="E1154" s="16" t="s">
        <v>99</v>
      </c>
      <c r="F1154" s="16" t="s">
        <v>1975</v>
      </c>
      <c r="G1154" s="17">
        <v>1282.71</v>
      </c>
      <c r="H1154" s="17">
        <v>1282.71</v>
      </c>
      <c r="I1154" s="17">
        <v>1282.71</v>
      </c>
      <c r="AG1154" s="19"/>
    </row>
    <row r="1155" spans="1:33" s="18" customFormat="1" ht="42" customHeight="1">
      <c r="A1155" s="12" t="s">
        <v>475</v>
      </c>
      <c r="B1155" s="13">
        <v>18148334803</v>
      </c>
      <c r="C1155" s="14" t="s">
        <v>1815</v>
      </c>
      <c r="D1155" s="15" t="s">
        <v>13</v>
      </c>
      <c r="E1155" s="16" t="s">
        <v>99</v>
      </c>
      <c r="F1155" s="16" t="s">
        <v>1976</v>
      </c>
      <c r="G1155" s="17">
        <v>1113.75</v>
      </c>
      <c r="H1155" s="17">
        <v>1113.75</v>
      </c>
      <c r="I1155" s="17">
        <v>1113.75</v>
      </c>
      <c r="AG1155" s="19"/>
    </row>
    <row r="1156" spans="1:33" s="18" customFormat="1" ht="42" customHeight="1">
      <c r="A1156" s="12" t="s">
        <v>1794</v>
      </c>
      <c r="B1156" s="13">
        <v>33000118000179</v>
      </c>
      <c r="C1156" s="14" t="s">
        <v>1977</v>
      </c>
      <c r="D1156" s="15" t="s">
        <v>13</v>
      </c>
      <c r="E1156" s="16" t="s">
        <v>99</v>
      </c>
      <c r="F1156" s="16" t="s">
        <v>1978</v>
      </c>
      <c r="G1156" s="17">
        <v>40.87</v>
      </c>
      <c r="H1156" s="17">
        <v>40.87</v>
      </c>
      <c r="I1156" s="17">
        <v>40.87</v>
      </c>
      <c r="AG1156" s="19"/>
    </row>
    <row r="1157" spans="1:33" s="18" customFormat="1" ht="42" customHeight="1">
      <c r="A1157" s="12" t="s">
        <v>328</v>
      </c>
      <c r="B1157" s="13">
        <v>1742429000117</v>
      </c>
      <c r="C1157" s="14" t="s">
        <v>1610</v>
      </c>
      <c r="D1157" s="15" t="s">
        <v>21</v>
      </c>
      <c r="E1157" s="16" t="s">
        <v>57</v>
      </c>
      <c r="F1157" s="16" t="s">
        <v>1979</v>
      </c>
      <c r="G1157" s="17">
        <v>1900</v>
      </c>
      <c r="H1157" s="17">
        <v>0</v>
      </c>
      <c r="I1157" s="17">
        <v>0</v>
      </c>
      <c r="AG1157" s="19"/>
    </row>
    <row r="1158" spans="1:33" s="18" customFormat="1" ht="42" customHeight="1">
      <c r="A1158" s="12" t="s">
        <v>1980</v>
      </c>
      <c r="B1158" s="13">
        <v>15062186000180</v>
      </c>
      <c r="C1158" s="14" t="s">
        <v>1981</v>
      </c>
      <c r="D1158" s="15" t="s">
        <v>21</v>
      </c>
      <c r="E1158" s="16" t="s">
        <v>14</v>
      </c>
      <c r="F1158" s="16" t="s">
        <v>1982</v>
      </c>
      <c r="G1158" s="17">
        <v>1546.9</v>
      </c>
      <c r="H1158" s="17">
        <v>0</v>
      </c>
      <c r="I1158" s="17">
        <v>0</v>
      </c>
      <c r="AG1158" s="19"/>
    </row>
    <row r="1159" spans="1:33" s="18" customFormat="1" ht="42" customHeight="1">
      <c r="A1159" s="12" t="s">
        <v>1980</v>
      </c>
      <c r="B1159" s="13">
        <v>15062186000180</v>
      </c>
      <c r="C1159" s="14" t="s">
        <v>1981</v>
      </c>
      <c r="D1159" s="15" t="s">
        <v>21</v>
      </c>
      <c r="E1159" s="16" t="s">
        <v>14</v>
      </c>
      <c r="F1159" s="16" t="s">
        <v>1983</v>
      </c>
      <c r="G1159" s="17">
        <v>245.8</v>
      </c>
      <c r="H1159" s="17">
        <v>0</v>
      </c>
      <c r="I1159" s="17">
        <v>0</v>
      </c>
      <c r="AG1159" s="19"/>
    </row>
    <row r="1160" spans="1:33" s="18" customFormat="1" ht="42" customHeight="1">
      <c r="A1160" s="12" t="s">
        <v>1073</v>
      </c>
      <c r="B1160" s="13">
        <v>9353109000187</v>
      </c>
      <c r="C1160" s="14" t="s">
        <v>1984</v>
      </c>
      <c r="D1160" s="15" t="s">
        <v>21</v>
      </c>
      <c r="E1160" s="16" t="s">
        <v>57</v>
      </c>
      <c r="F1160" s="16" t="s">
        <v>1985</v>
      </c>
      <c r="G1160" s="17">
        <v>49970</v>
      </c>
      <c r="H1160" s="17">
        <v>0</v>
      </c>
      <c r="I1160" s="17">
        <v>0</v>
      </c>
      <c r="AG1160" s="19"/>
    </row>
    <row r="1161" spans="1:33" s="18" customFormat="1" ht="42" customHeight="1">
      <c r="A1161" s="12" t="s">
        <v>1986</v>
      </c>
      <c r="B1161" s="13">
        <v>10190265000153</v>
      </c>
      <c r="C1161" s="14" t="s">
        <v>1987</v>
      </c>
      <c r="D1161" s="15" t="s">
        <v>21</v>
      </c>
      <c r="E1161" s="16" t="s">
        <v>57</v>
      </c>
      <c r="F1161" s="16" t="s">
        <v>1988</v>
      </c>
      <c r="G1161" s="17">
        <v>10302</v>
      </c>
      <c r="H1161" s="17">
        <v>0</v>
      </c>
      <c r="I1161" s="17">
        <v>0</v>
      </c>
      <c r="AG1161" s="19"/>
    </row>
    <row r="1162" spans="1:33" s="18" customFormat="1" ht="42" customHeight="1">
      <c r="A1162" s="12" t="s">
        <v>1048</v>
      </c>
      <c r="B1162" s="13">
        <v>21128750000113</v>
      </c>
      <c r="C1162" s="14" t="s">
        <v>1989</v>
      </c>
      <c r="D1162" s="15" t="s">
        <v>21</v>
      </c>
      <c r="E1162" s="16" t="s">
        <v>57</v>
      </c>
      <c r="F1162" s="16" t="s">
        <v>1990</v>
      </c>
      <c r="G1162" s="17">
        <v>10099.33</v>
      </c>
      <c r="H1162" s="17">
        <v>0</v>
      </c>
      <c r="I1162" s="17">
        <v>0</v>
      </c>
      <c r="AG1162" s="19"/>
    </row>
    <row r="1163" spans="1:33" s="18" customFormat="1" ht="42" customHeight="1">
      <c r="A1163" s="12" t="s">
        <v>816</v>
      </c>
      <c r="B1163" s="13">
        <v>1259682000114</v>
      </c>
      <c r="C1163" s="14" t="s">
        <v>1991</v>
      </c>
      <c r="D1163" s="15" t="s">
        <v>21</v>
      </c>
      <c r="E1163" s="16" t="s">
        <v>57</v>
      </c>
      <c r="F1163" s="16" t="s">
        <v>1992</v>
      </c>
      <c r="G1163" s="17">
        <v>14108.11</v>
      </c>
      <c r="H1163" s="17">
        <v>0</v>
      </c>
      <c r="I1163" s="17">
        <v>0</v>
      </c>
      <c r="AG1163" s="19"/>
    </row>
    <row r="1164" spans="1:33" s="18" customFormat="1" ht="42" customHeight="1">
      <c r="A1164" s="12" t="s">
        <v>820</v>
      </c>
      <c r="B1164" s="13">
        <v>22801116000162</v>
      </c>
      <c r="C1164" s="14" t="s">
        <v>1989</v>
      </c>
      <c r="D1164" s="15" t="s">
        <v>21</v>
      </c>
      <c r="E1164" s="16" t="s">
        <v>57</v>
      </c>
      <c r="F1164" s="16" t="s">
        <v>1993</v>
      </c>
      <c r="G1164" s="17">
        <v>6000</v>
      </c>
      <c r="H1164" s="17">
        <v>0</v>
      </c>
      <c r="I1164" s="17">
        <v>0</v>
      </c>
      <c r="AG1164" s="19"/>
    </row>
    <row r="1165" spans="1:33" s="18" customFormat="1" ht="42" customHeight="1">
      <c r="A1165" s="12" t="s">
        <v>973</v>
      </c>
      <c r="B1165" s="13">
        <v>84499755000172</v>
      </c>
      <c r="C1165" s="14" t="s">
        <v>1994</v>
      </c>
      <c r="D1165" s="15" t="s">
        <v>21</v>
      </c>
      <c r="E1165" s="16" t="s">
        <v>14</v>
      </c>
      <c r="F1165" s="16" t="s">
        <v>1995</v>
      </c>
      <c r="G1165" s="17">
        <v>260</v>
      </c>
      <c r="H1165" s="17">
        <v>0</v>
      </c>
      <c r="I1165" s="17">
        <v>0</v>
      </c>
      <c r="AG1165" s="19"/>
    </row>
    <row r="1166" spans="1:33" s="18" customFormat="1" ht="42" customHeight="1">
      <c r="A1166" s="12" t="s">
        <v>1996</v>
      </c>
      <c r="B1166" s="13">
        <v>25186345000102</v>
      </c>
      <c r="C1166" s="14" t="s">
        <v>1997</v>
      </c>
      <c r="D1166" s="15" t="s">
        <v>21</v>
      </c>
      <c r="E1166" s="16" t="s">
        <v>14</v>
      </c>
      <c r="F1166" s="16" t="s">
        <v>1998</v>
      </c>
      <c r="G1166" s="17">
        <v>1400</v>
      </c>
      <c r="H1166" s="17">
        <v>0</v>
      </c>
      <c r="I1166" s="17">
        <v>0</v>
      </c>
      <c r="AG1166" s="19"/>
    </row>
    <row r="1167" spans="1:33" s="18" customFormat="1" ht="42" customHeight="1">
      <c r="A1167" s="12" t="s">
        <v>1999</v>
      </c>
      <c r="B1167" s="13">
        <v>4530390000162</v>
      </c>
      <c r="C1167" s="14" t="s">
        <v>2000</v>
      </c>
      <c r="D1167" s="15" t="s">
        <v>13</v>
      </c>
      <c r="E1167" s="16" t="s">
        <v>99</v>
      </c>
      <c r="F1167" s="16" t="s">
        <v>2001</v>
      </c>
      <c r="G1167" s="17">
        <v>5640.62</v>
      </c>
      <c r="H1167" s="17">
        <v>0</v>
      </c>
      <c r="I1167" s="17">
        <v>0</v>
      </c>
      <c r="AG1167" s="19"/>
    </row>
    <row r="1168" spans="1:33" s="18" customFormat="1" ht="42" customHeight="1">
      <c r="A1168" s="12" t="s">
        <v>790</v>
      </c>
      <c r="B1168" s="13">
        <v>3023261000115</v>
      </c>
      <c r="C1168" s="14" t="s">
        <v>2002</v>
      </c>
      <c r="D1168" s="15" t="s">
        <v>21</v>
      </c>
      <c r="E1168" s="16" t="s">
        <v>14</v>
      </c>
      <c r="F1168" s="16" t="s">
        <v>2003</v>
      </c>
      <c r="G1168" s="17">
        <v>396</v>
      </c>
      <c r="H1168" s="17">
        <v>0</v>
      </c>
      <c r="I1168" s="17">
        <v>0</v>
      </c>
      <c r="AG1168" s="19"/>
    </row>
    <row r="1169" spans="1:33" s="18" customFormat="1" ht="42" customHeight="1">
      <c r="A1169" s="12" t="s">
        <v>2004</v>
      </c>
      <c r="B1169" s="13">
        <v>8858598000166</v>
      </c>
      <c r="C1169" s="14" t="s">
        <v>2005</v>
      </c>
      <c r="D1169" s="15" t="s">
        <v>21</v>
      </c>
      <c r="E1169" s="16" t="s">
        <v>57</v>
      </c>
      <c r="F1169" s="16" t="s">
        <v>2006</v>
      </c>
      <c r="G1169" s="17">
        <v>17040</v>
      </c>
      <c r="H1169" s="17">
        <v>0</v>
      </c>
      <c r="I1169" s="17">
        <v>0</v>
      </c>
      <c r="AG1169" s="19"/>
    </row>
    <row r="1170" spans="1:33" s="18" customFormat="1" ht="42" customHeight="1">
      <c r="A1170" s="12" t="s">
        <v>2007</v>
      </c>
      <c r="B1170" s="13">
        <v>7986747000100</v>
      </c>
      <c r="C1170" s="14" t="s">
        <v>2005</v>
      </c>
      <c r="D1170" s="15" t="s">
        <v>21</v>
      </c>
      <c r="E1170" s="16" t="s">
        <v>57</v>
      </c>
      <c r="F1170" s="16" t="s">
        <v>2008</v>
      </c>
      <c r="G1170" s="17">
        <v>18900</v>
      </c>
      <c r="H1170" s="17">
        <v>0</v>
      </c>
      <c r="I1170" s="17">
        <v>0</v>
      </c>
      <c r="AG1170" s="19"/>
    </row>
    <row r="1171" spans="1:33" s="18" customFormat="1" ht="42" customHeight="1">
      <c r="A1171" s="12" t="s">
        <v>2009</v>
      </c>
      <c r="B1171" s="13">
        <v>1075606233</v>
      </c>
      <c r="C1171" s="14" t="s">
        <v>2010</v>
      </c>
      <c r="D1171" s="15" t="s">
        <v>13</v>
      </c>
      <c r="E1171" s="16" t="s">
        <v>99</v>
      </c>
      <c r="F1171" s="16" t="s">
        <v>2011</v>
      </c>
      <c r="G1171" s="17">
        <v>1500</v>
      </c>
      <c r="H1171" s="17">
        <v>0</v>
      </c>
      <c r="I1171" s="17">
        <v>0</v>
      </c>
      <c r="AG1171" s="19"/>
    </row>
    <row r="1172" spans="1:33" s="18" customFormat="1" ht="42" customHeight="1">
      <c r="A1172" s="12" t="s">
        <v>2012</v>
      </c>
      <c r="B1172" s="13">
        <v>68400489268</v>
      </c>
      <c r="C1172" s="14" t="s">
        <v>2010</v>
      </c>
      <c r="D1172" s="15" t="s">
        <v>13</v>
      </c>
      <c r="E1172" s="16" t="s">
        <v>99</v>
      </c>
      <c r="F1172" s="16" t="s">
        <v>2013</v>
      </c>
      <c r="G1172" s="17">
        <v>1000</v>
      </c>
      <c r="H1172" s="17">
        <v>0</v>
      </c>
      <c r="I1172" s="17">
        <v>0</v>
      </c>
      <c r="AG1172" s="19"/>
    </row>
    <row r="1173" spans="1:33" s="18" customFormat="1" ht="42" customHeight="1">
      <c r="A1173" s="12" t="s">
        <v>2014</v>
      </c>
      <c r="B1173" s="13">
        <v>3176333250</v>
      </c>
      <c r="C1173" s="14" t="s">
        <v>2010</v>
      </c>
      <c r="D1173" s="15" t="s">
        <v>13</v>
      </c>
      <c r="E1173" s="16" t="s">
        <v>99</v>
      </c>
      <c r="F1173" s="16" t="s">
        <v>2015</v>
      </c>
      <c r="G1173" s="17">
        <v>700</v>
      </c>
      <c r="H1173" s="17">
        <v>0</v>
      </c>
      <c r="I1173" s="17">
        <v>0</v>
      </c>
      <c r="AG1173" s="19"/>
    </row>
    <row r="1174" spans="1:33" s="18" customFormat="1" ht="42" customHeight="1">
      <c r="A1174" s="12" t="s">
        <v>2016</v>
      </c>
      <c r="B1174" s="13">
        <v>1999870255</v>
      </c>
      <c r="C1174" s="14" t="s">
        <v>2010</v>
      </c>
      <c r="D1174" s="15" t="s">
        <v>13</v>
      </c>
      <c r="E1174" s="16" t="s">
        <v>99</v>
      </c>
      <c r="F1174" s="16" t="s">
        <v>2017</v>
      </c>
      <c r="G1174" s="17">
        <v>1500</v>
      </c>
      <c r="H1174" s="17">
        <v>0</v>
      </c>
      <c r="I1174" s="17">
        <v>0</v>
      </c>
      <c r="AG1174" s="19"/>
    </row>
    <row r="1175" spans="1:33" s="18" customFormat="1" ht="42" customHeight="1">
      <c r="A1175" s="12" t="s">
        <v>2012</v>
      </c>
      <c r="B1175" s="13">
        <v>68400489268</v>
      </c>
      <c r="C1175" s="14" t="s">
        <v>2010</v>
      </c>
      <c r="D1175" s="15" t="s">
        <v>13</v>
      </c>
      <c r="E1175" s="16" t="s">
        <v>99</v>
      </c>
      <c r="F1175" s="16" t="s">
        <v>2018</v>
      </c>
      <c r="G1175" s="17">
        <v>1000</v>
      </c>
      <c r="H1175" s="17">
        <v>0</v>
      </c>
      <c r="I1175" s="17">
        <v>0</v>
      </c>
      <c r="AG1175" s="19"/>
    </row>
    <row r="1176" spans="1:33" s="18" customFormat="1" ht="42" customHeight="1">
      <c r="A1176" s="12" t="s">
        <v>2019</v>
      </c>
      <c r="B1176" s="13">
        <v>1343635233</v>
      </c>
      <c r="C1176" s="14" t="s">
        <v>2010</v>
      </c>
      <c r="D1176" s="15" t="s">
        <v>13</v>
      </c>
      <c r="E1176" s="16" t="s">
        <v>99</v>
      </c>
      <c r="F1176" s="16" t="s">
        <v>2020</v>
      </c>
      <c r="G1176" s="17">
        <v>700</v>
      </c>
      <c r="H1176" s="17">
        <v>0</v>
      </c>
      <c r="I1176" s="17">
        <v>0</v>
      </c>
      <c r="AG1176" s="19"/>
    </row>
    <row r="1177" spans="1:33" s="18" customFormat="1" ht="42" customHeight="1">
      <c r="A1177" s="12" t="s">
        <v>1479</v>
      </c>
      <c r="B1177" s="13">
        <v>34819320220</v>
      </c>
      <c r="C1177" s="14" t="s">
        <v>1480</v>
      </c>
      <c r="D1177" s="15" t="s">
        <v>13</v>
      </c>
      <c r="E1177" s="16" t="s">
        <v>99</v>
      </c>
      <c r="F1177" s="16" t="s">
        <v>2021</v>
      </c>
      <c r="G1177" s="17">
        <v>781.58</v>
      </c>
      <c r="H1177" s="17">
        <v>781.58</v>
      </c>
      <c r="I1177" s="17">
        <v>781.58</v>
      </c>
      <c r="AG1177" s="19"/>
    </row>
    <row r="1178" spans="1:9" ht="21.75" customHeight="1">
      <c r="A1178" s="31" t="s">
        <v>2022</v>
      </c>
      <c r="B1178" s="32"/>
      <c r="C1178" s="32"/>
      <c r="D1178" s="33"/>
      <c r="E1178" s="33"/>
      <c r="F1178" s="33"/>
      <c r="G1178" s="34">
        <f>SUM(G7:G1177)</f>
        <v>329905345.14999956</v>
      </c>
      <c r="H1178" s="34">
        <f>SUM(H7:H1177)</f>
        <v>22136590.330000006</v>
      </c>
      <c r="I1178" s="34">
        <f>SUM(I7:I1177)</f>
        <v>302635920.5999996</v>
      </c>
    </row>
    <row r="1179" spans="1:9" ht="12" customHeight="1">
      <c r="A1179" s="35"/>
      <c r="B1179" s="36"/>
      <c r="C1179" s="36"/>
      <c r="D1179" s="37"/>
      <c r="E1179" s="38"/>
      <c r="F1179" s="38"/>
      <c r="G1179" s="39"/>
      <c r="H1179" s="39"/>
      <c r="I1179" s="39"/>
    </row>
    <row r="1180" spans="1:9" ht="18.75" customHeight="1">
      <c r="A1180" s="141">
        <v>43374</v>
      </c>
      <c r="B1180" s="141"/>
      <c r="C1180" s="141"/>
      <c r="D1180" s="141"/>
      <c r="E1180" s="141"/>
      <c r="F1180" s="141"/>
      <c r="G1180" s="141"/>
      <c r="H1180" s="141"/>
      <c r="I1180" s="141"/>
    </row>
    <row r="1181" spans="1:9" ht="18" customHeight="1">
      <c r="A1181" s="144" t="s">
        <v>2023</v>
      </c>
      <c r="B1181" s="144"/>
      <c r="C1181" s="144"/>
      <c r="D1181" s="144"/>
      <c r="E1181" s="144"/>
      <c r="F1181" s="144"/>
      <c r="G1181" s="144"/>
      <c r="H1181" s="144"/>
      <c r="I1181" s="144"/>
    </row>
    <row r="1182" spans="1:9" ht="18" customHeight="1">
      <c r="A1182" s="40" t="s">
        <v>2</v>
      </c>
      <c r="B1182" s="40" t="s">
        <v>3</v>
      </c>
      <c r="C1182" s="40" t="s">
        <v>4</v>
      </c>
      <c r="D1182" s="40" t="s">
        <v>5</v>
      </c>
      <c r="E1182" s="40" t="s">
        <v>6</v>
      </c>
      <c r="F1182" s="40" t="s">
        <v>7</v>
      </c>
      <c r="G1182" s="40" t="s">
        <v>8</v>
      </c>
      <c r="H1182" s="40" t="s">
        <v>9</v>
      </c>
      <c r="I1182" s="41" t="s">
        <v>10</v>
      </c>
    </row>
    <row r="1183" spans="1:9" s="42" customFormat="1" ht="75" customHeight="1">
      <c r="A1183" s="12" t="s">
        <v>2024</v>
      </c>
      <c r="B1183" s="13" t="s">
        <v>2025</v>
      </c>
      <c r="C1183" s="14" t="s">
        <v>2026</v>
      </c>
      <c r="D1183" s="15" t="s">
        <v>13</v>
      </c>
      <c r="E1183" s="16" t="s">
        <v>14</v>
      </c>
      <c r="F1183" s="16" t="s">
        <v>2027</v>
      </c>
      <c r="G1183" s="17">
        <v>0</v>
      </c>
      <c r="H1183" s="17">
        <v>0</v>
      </c>
      <c r="I1183" s="17">
        <v>6225.74</v>
      </c>
    </row>
    <row r="1184" spans="1:9" s="42" customFormat="1" ht="75" customHeight="1">
      <c r="A1184" s="12" t="s">
        <v>2024</v>
      </c>
      <c r="B1184" s="13" t="s">
        <v>2025</v>
      </c>
      <c r="C1184" s="14" t="s">
        <v>2028</v>
      </c>
      <c r="D1184" s="15" t="s">
        <v>13</v>
      </c>
      <c r="E1184" s="16" t="s">
        <v>14</v>
      </c>
      <c r="F1184" s="16" t="s">
        <v>2029</v>
      </c>
      <c r="G1184" s="17">
        <v>0</v>
      </c>
      <c r="H1184" s="17">
        <v>0</v>
      </c>
      <c r="I1184" s="17">
        <v>21.27</v>
      </c>
    </row>
    <row r="1185" spans="1:9" s="42" customFormat="1" ht="75" customHeight="1">
      <c r="A1185" s="12" t="s">
        <v>2030</v>
      </c>
      <c r="B1185" s="13" t="s">
        <v>2031</v>
      </c>
      <c r="C1185" s="14" t="s">
        <v>2032</v>
      </c>
      <c r="D1185" s="15" t="s">
        <v>21</v>
      </c>
      <c r="E1185" s="16" t="s">
        <v>22</v>
      </c>
      <c r="F1185" s="16" t="s">
        <v>2033</v>
      </c>
      <c r="G1185" s="17">
        <v>0</v>
      </c>
      <c r="H1185" s="17">
        <v>0</v>
      </c>
      <c r="I1185" s="17">
        <v>6327.06</v>
      </c>
    </row>
    <row r="1186" spans="1:9" s="42" customFormat="1" ht="75" customHeight="1">
      <c r="A1186" s="12" t="s">
        <v>2030</v>
      </c>
      <c r="B1186" s="13" t="s">
        <v>2031</v>
      </c>
      <c r="C1186" s="14" t="s">
        <v>2034</v>
      </c>
      <c r="D1186" s="15" t="s">
        <v>13</v>
      </c>
      <c r="E1186" s="16" t="s">
        <v>14</v>
      </c>
      <c r="F1186" s="16" t="s">
        <v>2035</v>
      </c>
      <c r="G1186" s="17">
        <v>0</v>
      </c>
      <c r="H1186" s="17">
        <v>0</v>
      </c>
      <c r="I1186" s="17">
        <f>3855.58+2809.43</f>
        <v>6665.01</v>
      </c>
    </row>
    <row r="1187" spans="1:9" s="42" customFormat="1" ht="75" customHeight="1">
      <c r="A1187" s="12" t="s">
        <v>2036</v>
      </c>
      <c r="B1187" s="13" t="s">
        <v>2037</v>
      </c>
      <c r="C1187" s="14" t="s">
        <v>2038</v>
      </c>
      <c r="D1187" s="15" t="s">
        <v>21</v>
      </c>
      <c r="E1187" s="16" t="s">
        <v>22</v>
      </c>
      <c r="F1187" s="16" t="s">
        <v>2039</v>
      </c>
      <c r="G1187" s="17">
        <v>0</v>
      </c>
      <c r="H1187" s="17">
        <v>0</v>
      </c>
      <c r="I1187" s="17">
        <f>1762.5+2937.5</f>
        <v>4700</v>
      </c>
    </row>
    <row r="1188" spans="1:9" s="42" customFormat="1" ht="75" customHeight="1">
      <c r="A1188" s="12" t="s">
        <v>2040</v>
      </c>
      <c r="B1188" s="13" t="s">
        <v>2041</v>
      </c>
      <c r="C1188" s="14" t="s">
        <v>2042</v>
      </c>
      <c r="D1188" s="15" t="s">
        <v>13</v>
      </c>
      <c r="E1188" s="16" t="s">
        <v>14</v>
      </c>
      <c r="F1188" s="16" t="s">
        <v>2043</v>
      </c>
      <c r="G1188" s="17">
        <v>0</v>
      </c>
      <c r="H1188" s="17">
        <v>0</v>
      </c>
      <c r="I1188" s="17">
        <v>10052.06</v>
      </c>
    </row>
    <row r="1189" spans="1:9" s="42" customFormat="1" ht="75" customHeight="1">
      <c r="A1189" s="12" t="s">
        <v>2044</v>
      </c>
      <c r="B1189" s="13" t="s">
        <v>2045</v>
      </c>
      <c r="C1189" s="14" t="s">
        <v>2046</v>
      </c>
      <c r="D1189" s="15" t="s">
        <v>21</v>
      </c>
      <c r="E1189" s="16" t="s">
        <v>57</v>
      </c>
      <c r="F1189" s="16" t="s">
        <v>2047</v>
      </c>
      <c r="G1189" s="17">
        <v>0</v>
      </c>
      <c r="H1189" s="17">
        <v>0</v>
      </c>
      <c r="I1189" s="17">
        <v>6666</v>
      </c>
    </row>
    <row r="1190" spans="1:9" s="42" customFormat="1" ht="75" customHeight="1">
      <c r="A1190" s="12" t="s">
        <v>2030</v>
      </c>
      <c r="B1190" s="13" t="s">
        <v>2031</v>
      </c>
      <c r="C1190" s="14" t="s">
        <v>2048</v>
      </c>
      <c r="D1190" s="15" t="s">
        <v>21</v>
      </c>
      <c r="E1190" s="16" t="s">
        <v>22</v>
      </c>
      <c r="F1190" s="16" t="s">
        <v>2049</v>
      </c>
      <c r="G1190" s="17">
        <v>0</v>
      </c>
      <c r="H1190" s="17">
        <v>0</v>
      </c>
      <c r="I1190" s="17">
        <v>294</v>
      </c>
    </row>
    <row r="1191" spans="1:9" s="42" customFormat="1" ht="75" customHeight="1">
      <c r="A1191" s="12" t="s">
        <v>2050</v>
      </c>
      <c r="B1191" s="13" t="s">
        <v>2051</v>
      </c>
      <c r="C1191" s="14" t="s">
        <v>2052</v>
      </c>
      <c r="D1191" s="15" t="s">
        <v>21</v>
      </c>
      <c r="E1191" s="16" t="s">
        <v>22</v>
      </c>
      <c r="F1191" s="16" t="s">
        <v>2053</v>
      </c>
      <c r="G1191" s="17">
        <v>0</v>
      </c>
      <c r="H1191" s="17">
        <v>0</v>
      </c>
      <c r="I1191" s="17">
        <f>400+950+550</f>
        <v>1900</v>
      </c>
    </row>
    <row r="1192" spans="1:9" s="42" customFormat="1" ht="75" customHeight="1">
      <c r="A1192" s="12" t="s">
        <v>2054</v>
      </c>
      <c r="B1192" s="13">
        <v>7870937000186</v>
      </c>
      <c r="C1192" s="14" t="s">
        <v>2055</v>
      </c>
      <c r="D1192" s="15" t="s">
        <v>21</v>
      </c>
      <c r="E1192" s="16" t="s">
        <v>22</v>
      </c>
      <c r="F1192" s="16" t="s">
        <v>2056</v>
      </c>
      <c r="G1192" s="17">
        <v>0</v>
      </c>
      <c r="H1192" s="17">
        <v>0</v>
      </c>
      <c r="I1192" s="17">
        <v>3435</v>
      </c>
    </row>
    <row r="1193" spans="1:9" s="42" customFormat="1" ht="75" customHeight="1">
      <c r="A1193" s="12" t="s">
        <v>2057</v>
      </c>
      <c r="B1193" s="13" t="s">
        <v>2058</v>
      </c>
      <c r="C1193" s="14" t="s">
        <v>2059</v>
      </c>
      <c r="D1193" s="15" t="s">
        <v>21</v>
      </c>
      <c r="E1193" s="16" t="s">
        <v>22</v>
      </c>
      <c r="F1193" s="16" t="s">
        <v>2060</v>
      </c>
      <c r="G1193" s="17">
        <v>0</v>
      </c>
      <c r="H1193" s="17">
        <v>0</v>
      </c>
      <c r="I1193" s="17">
        <f>1626.67+3050</f>
        <v>4676.67</v>
      </c>
    </row>
    <row r="1194" spans="1:9" s="42" customFormat="1" ht="75" customHeight="1">
      <c r="A1194" s="12" t="s">
        <v>2061</v>
      </c>
      <c r="B1194" s="13" t="s">
        <v>2062</v>
      </c>
      <c r="C1194" s="14" t="s">
        <v>2063</v>
      </c>
      <c r="D1194" s="15" t="s">
        <v>13</v>
      </c>
      <c r="E1194" s="16" t="s">
        <v>1389</v>
      </c>
      <c r="F1194" s="16" t="s">
        <v>2064</v>
      </c>
      <c r="G1194" s="17">
        <v>0</v>
      </c>
      <c r="H1194" s="17">
        <v>0</v>
      </c>
      <c r="I1194" s="17">
        <v>50740.85</v>
      </c>
    </row>
    <row r="1195" spans="1:9" s="42" customFormat="1" ht="75" customHeight="1">
      <c r="A1195" s="12" t="s">
        <v>2065</v>
      </c>
      <c r="B1195" s="13" t="s">
        <v>2066</v>
      </c>
      <c r="C1195" s="14" t="s">
        <v>2067</v>
      </c>
      <c r="D1195" s="15" t="s">
        <v>21</v>
      </c>
      <c r="E1195" s="16" t="s">
        <v>57</v>
      </c>
      <c r="F1195" s="16" t="s">
        <v>2068</v>
      </c>
      <c r="G1195" s="17">
        <v>0</v>
      </c>
      <c r="H1195" s="17">
        <v>0</v>
      </c>
      <c r="I1195" s="17">
        <v>94121.53</v>
      </c>
    </row>
    <row r="1196" spans="1:9" s="42" customFormat="1" ht="75" customHeight="1">
      <c r="A1196" s="12" t="s">
        <v>2069</v>
      </c>
      <c r="B1196" s="13">
        <v>1554285000175</v>
      </c>
      <c r="C1196" s="14" t="s">
        <v>2070</v>
      </c>
      <c r="D1196" s="15" t="s">
        <v>21</v>
      </c>
      <c r="E1196" s="16" t="s">
        <v>2071</v>
      </c>
      <c r="F1196" s="16" t="s">
        <v>2072</v>
      </c>
      <c r="G1196" s="17">
        <v>0</v>
      </c>
      <c r="H1196" s="17">
        <v>0</v>
      </c>
      <c r="I1196" s="17">
        <v>4000</v>
      </c>
    </row>
    <row r="1197" spans="1:9" s="42" customFormat="1" ht="75" customHeight="1">
      <c r="A1197" s="12" t="s">
        <v>2073</v>
      </c>
      <c r="B1197" s="13" t="s">
        <v>2074</v>
      </c>
      <c r="C1197" s="14" t="s">
        <v>2075</v>
      </c>
      <c r="D1197" s="15" t="s">
        <v>21</v>
      </c>
      <c r="E1197" s="16" t="s">
        <v>57</v>
      </c>
      <c r="F1197" s="16" t="s">
        <v>2076</v>
      </c>
      <c r="G1197" s="17">
        <v>0</v>
      </c>
      <c r="H1197" s="17">
        <v>0</v>
      </c>
      <c r="I1197" s="17">
        <f>22412.1+47701.83</f>
        <v>70113.93</v>
      </c>
    </row>
    <row r="1198" spans="1:9" s="42" customFormat="1" ht="75" customHeight="1">
      <c r="A1198" s="12" t="s">
        <v>2077</v>
      </c>
      <c r="B1198" s="13" t="s">
        <v>2078</v>
      </c>
      <c r="C1198" s="14" t="s">
        <v>2079</v>
      </c>
      <c r="D1198" s="15" t="s">
        <v>21</v>
      </c>
      <c r="E1198" s="16" t="s">
        <v>22</v>
      </c>
      <c r="F1198" s="16" t="s">
        <v>2080</v>
      </c>
      <c r="G1198" s="17">
        <v>0</v>
      </c>
      <c r="H1198" s="17">
        <v>0</v>
      </c>
      <c r="I1198" s="17">
        <v>34905</v>
      </c>
    </row>
    <row r="1199" spans="1:9" s="42" customFormat="1" ht="75" customHeight="1">
      <c r="A1199" s="12" t="s">
        <v>2081</v>
      </c>
      <c r="B1199" s="13" t="s">
        <v>2082</v>
      </c>
      <c r="C1199" s="14" t="s">
        <v>2083</v>
      </c>
      <c r="D1199" s="15" t="s">
        <v>13</v>
      </c>
      <c r="E1199" s="16" t="s">
        <v>1389</v>
      </c>
      <c r="F1199" s="16" t="s">
        <v>2084</v>
      </c>
      <c r="G1199" s="17">
        <v>0</v>
      </c>
      <c r="H1199" s="17">
        <v>0</v>
      </c>
      <c r="I1199" s="17">
        <v>3459.84</v>
      </c>
    </row>
    <row r="1200" spans="1:9" s="42" customFormat="1" ht="75" customHeight="1">
      <c r="A1200" s="12" t="s">
        <v>2085</v>
      </c>
      <c r="B1200" s="13">
        <v>8219232000147</v>
      </c>
      <c r="C1200" s="14" t="s">
        <v>2086</v>
      </c>
      <c r="D1200" s="15" t="s">
        <v>21</v>
      </c>
      <c r="E1200" s="16" t="s">
        <v>57</v>
      </c>
      <c r="F1200" s="16" t="s">
        <v>2087</v>
      </c>
      <c r="G1200" s="17">
        <v>0</v>
      </c>
      <c r="H1200" s="17">
        <v>0</v>
      </c>
      <c r="I1200" s="17">
        <v>4316.66</v>
      </c>
    </row>
    <row r="1201" spans="1:9" s="42" customFormat="1" ht="75" customHeight="1">
      <c r="A1201" s="12" t="s">
        <v>2088</v>
      </c>
      <c r="B1201" s="13" t="s">
        <v>2089</v>
      </c>
      <c r="C1201" s="14" t="s">
        <v>2090</v>
      </c>
      <c r="D1201" s="15" t="s">
        <v>13</v>
      </c>
      <c r="E1201" s="16" t="s">
        <v>14</v>
      </c>
      <c r="F1201" s="16" t="s">
        <v>2091</v>
      </c>
      <c r="G1201" s="17">
        <v>0</v>
      </c>
      <c r="H1201" s="17">
        <v>0</v>
      </c>
      <c r="I1201" s="17">
        <v>5251.63</v>
      </c>
    </row>
    <row r="1202" spans="1:9" s="42" customFormat="1" ht="75" customHeight="1">
      <c r="A1202" s="12" t="s">
        <v>2024</v>
      </c>
      <c r="B1202" s="13">
        <v>4407920000180</v>
      </c>
      <c r="C1202" s="14" t="s">
        <v>2092</v>
      </c>
      <c r="D1202" s="15" t="s">
        <v>13</v>
      </c>
      <c r="E1202" s="16" t="s">
        <v>14</v>
      </c>
      <c r="F1202" s="16" t="s">
        <v>2093</v>
      </c>
      <c r="G1202" s="17">
        <v>0</v>
      </c>
      <c r="H1202" s="17">
        <v>0</v>
      </c>
      <c r="I1202" s="17">
        <v>877.23</v>
      </c>
    </row>
    <row r="1203" spans="1:9" s="42" customFormat="1" ht="75" customHeight="1">
      <c r="A1203" s="12" t="s">
        <v>2061</v>
      </c>
      <c r="B1203" s="13" t="s">
        <v>2062</v>
      </c>
      <c r="C1203" s="14" t="s">
        <v>2094</v>
      </c>
      <c r="D1203" s="15" t="s">
        <v>13</v>
      </c>
      <c r="E1203" s="16" t="s">
        <v>1389</v>
      </c>
      <c r="F1203" s="16" t="s">
        <v>2095</v>
      </c>
      <c r="G1203" s="17">
        <v>0</v>
      </c>
      <c r="H1203" s="17">
        <v>0</v>
      </c>
      <c r="I1203" s="17">
        <v>4818.05</v>
      </c>
    </row>
    <row r="1204" spans="1:9" s="42" customFormat="1" ht="75" customHeight="1">
      <c r="A1204" s="12" t="s">
        <v>2096</v>
      </c>
      <c r="B1204" s="13" t="s">
        <v>2097</v>
      </c>
      <c r="C1204" s="14" t="s">
        <v>2098</v>
      </c>
      <c r="D1204" s="15" t="s">
        <v>21</v>
      </c>
      <c r="E1204" s="16" t="s">
        <v>57</v>
      </c>
      <c r="F1204" s="16" t="s">
        <v>2099</v>
      </c>
      <c r="G1204" s="17">
        <v>0</v>
      </c>
      <c r="H1204" s="17">
        <v>0</v>
      </c>
      <c r="I1204" s="17">
        <f>4800+15950+3000</f>
        <v>23750</v>
      </c>
    </row>
    <row r="1205" spans="1:9" s="42" customFormat="1" ht="75" customHeight="1">
      <c r="A1205" s="12" t="s">
        <v>2100</v>
      </c>
      <c r="B1205" s="13" t="s">
        <v>2101</v>
      </c>
      <c r="C1205" s="14" t="s">
        <v>2102</v>
      </c>
      <c r="D1205" s="15" t="s">
        <v>21</v>
      </c>
      <c r="E1205" s="16" t="s">
        <v>57</v>
      </c>
      <c r="F1205" s="16" t="s">
        <v>2103</v>
      </c>
      <c r="G1205" s="17">
        <v>0</v>
      </c>
      <c r="H1205" s="17">
        <v>0</v>
      </c>
      <c r="I1205" s="17">
        <v>5112.97</v>
      </c>
    </row>
    <row r="1206" spans="1:9" s="42" customFormat="1" ht="75" customHeight="1">
      <c r="A1206" s="12" t="s">
        <v>2104</v>
      </c>
      <c r="B1206" s="13" t="s">
        <v>2105</v>
      </c>
      <c r="C1206" s="14" t="s">
        <v>2106</v>
      </c>
      <c r="D1206" s="15" t="s">
        <v>13</v>
      </c>
      <c r="E1206" s="16" t="s">
        <v>14</v>
      </c>
      <c r="F1206" s="16" t="s">
        <v>2107</v>
      </c>
      <c r="G1206" s="17">
        <v>0</v>
      </c>
      <c r="H1206" s="17">
        <v>0</v>
      </c>
      <c r="I1206" s="17">
        <v>90000</v>
      </c>
    </row>
    <row r="1207" spans="1:9" s="42" customFormat="1" ht="75" customHeight="1">
      <c r="A1207" s="12" t="s">
        <v>2108</v>
      </c>
      <c r="B1207" s="13">
        <v>72381189000110</v>
      </c>
      <c r="C1207" s="14" t="s">
        <v>2109</v>
      </c>
      <c r="D1207" s="15" t="s">
        <v>21</v>
      </c>
      <c r="E1207" s="16" t="s">
        <v>14</v>
      </c>
      <c r="F1207" s="16" t="s">
        <v>2110</v>
      </c>
      <c r="G1207" s="17">
        <v>0</v>
      </c>
      <c r="H1207" s="17">
        <v>0</v>
      </c>
      <c r="I1207" s="17">
        <v>2634.84</v>
      </c>
    </row>
    <row r="1208" spans="1:9" s="42" customFormat="1" ht="75" customHeight="1">
      <c r="A1208" s="12" t="s">
        <v>2057</v>
      </c>
      <c r="B1208" s="13" t="s">
        <v>2058</v>
      </c>
      <c r="C1208" s="14" t="s">
        <v>2111</v>
      </c>
      <c r="D1208" s="15" t="s">
        <v>21</v>
      </c>
      <c r="E1208" s="16" t="s">
        <v>22</v>
      </c>
      <c r="F1208" s="16" t="s">
        <v>2112</v>
      </c>
      <c r="G1208" s="17">
        <v>0</v>
      </c>
      <c r="H1208" s="17">
        <v>0</v>
      </c>
      <c r="I1208" s="17">
        <f>3050+3050+1424</f>
        <v>7524</v>
      </c>
    </row>
    <row r="1209" spans="1:9" s="42" customFormat="1" ht="75" customHeight="1">
      <c r="A1209" s="12" t="s">
        <v>2113</v>
      </c>
      <c r="B1209" s="13" t="s">
        <v>2114</v>
      </c>
      <c r="C1209" s="14" t="s">
        <v>2115</v>
      </c>
      <c r="D1209" s="15" t="s">
        <v>21</v>
      </c>
      <c r="E1209" s="16" t="s">
        <v>57</v>
      </c>
      <c r="F1209" s="16" t="s">
        <v>2116</v>
      </c>
      <c r="G1209" s="17">
        <v>0</v>
      </c>
      <c r="H1209" s="17">
        <v>0</v>
      </c>
      <c r="I1209" s="17">
        <v>16800</v>
      </c>
    </row>
    <row r="1210" spans="1:9" s="42" customFormat="1" ht="75" customHeight="1">
      <c r="A1210" s="12" t="s">
        <v>2117</v>
      </c>
      <c r="B1210" s="13" t="s">
        <v>2118</v>
      </c>
      <c r="C1210" s="14" t="s">
        <v>2119</v>
      </c>
      <c r="D1210" s="15" t="s">
        <v>21</v>
      </c>
      <c r="E1210" s="16" t="s">
        <v>57</v>
      </c>
      <c r="F1210" s="16" t="s">
        <v>2120</v>
      </c>
      <c r="G1210" s="17">
        <v>0</v>
      </c>
      <c r="H1210" s="17">
        <v>0</v>
      </c>
      <c r="I1210" s="17">
        <v>1867.48</v>
      </c>
    </row>
    <row r="1211" spans="1:9" s="42" customFormat="1" ht="75" customHeight="1">
      <c r="A1211" s="12" t="s">
        <v>2121</v>
      </c>
      <c r="B1211" s="13" t="s">
        <v>2122</v>
      </c>
      <c r="C1211" s="14" t="s">
        <v>2123</v>
      </c>
      <c r="D1211" s="15" t="s">
        <v>21</v>
      </c>
      <c r="E1211" s="16" t="s">
        <v>22</v>
      </c>
      <c r="F1211" s="16" t="s">
        <v>2124</v>
      </c>
      <c r="G1211" s="17">
        <v>0</v>
      </c>
      <c r="H1211" s="17">
        <v>0</v>
      </c>
      <c r="I1211" s="17">
        <v>228653.4</v>
      </c>
    </row>
    <row r="1212" spans="1:9" s="42" customFormat="1" ht="75" customHeight="1">
      <c r="A1212" s="12" t="s">
        <v>2125</v>
      </c>
      <c r="B1212" s="13">
        <v>21634385000119</v>
      </c>
      <c r="C1212" s="14" t="s">
        <v>2126</v>
      </c>
      <c r="D1212" s="15" t="s">
        <v>21</v>
      </c>
      <c r="E1212" s="16" t="s">
        <v>57</v>
      </c>
      <c r="F1212" s="16" t="s">
        <v>2127</v>
      </c>
      <c r="G1212" s="17">
        <v>0</v>
      </c>
      <c r="H1212" s="17">
        <v>0</v>
      </c>
      <c r="I1212" s="17">
        <v>1499</v>
      </c>
    </row>
    <row r="1213" spans="1:9" s="42" customFormat="1" ht="75" customHeight="1">
      <c r="A1213" s="12" t="s">
        <v>2125</v>
      </c>
      <c r="B1213" s="13">
        <v>21634385000119</v>
      </c>
      <c r="C1213" s="14" t="s">
        <v>2128</v>
      </c>
      <c r="D1213" s="15" t="s">
        <v>21</v>
      </c>
      <c r="E1213" s="16" t="s">
        <v>57</v>
      </c>
      <c r="F1213" s="16" t="s">
        <v>2129</v>
      </c>
      <c r="G1213" s="17">
        <v>0</v>
      </c>
      <c r="H1213" s="17">
        <v>0</v>
      </c>
      <c r="I1213" s="17">
        <v>1499</v>
      </c>
    </row>
    <row r="1214" spans="1:9" s="42" customFormat="1" ht="75" customHeight="1">
      <c r="A1214" s="12" t="s">
        <v>2130</v>
      </c>
      <c r="B1214" s="13">
        <v>20268118000102</v>
      </c>
      <c r="C1214" s="14" t="s">
        <v>2131</v>
      </c>
      <c r="D1214" s="15" t="s">
        <v>21</v>
      </c>
      <c r="E1214" s="16" t="s">
        <v>14</v>
      </c>
      <c r="F1214" s="16" t="s">
        <v>2132</v>
      </c>
      <c r="G1214" s="17">
        <v>0</v>
      </c>
      <c r="H1214" s="17">
        <v>0</v>
      </c>
      <c r="I1214" s="17">
        <v>3800</v>
      </c>
    </row>
    <row r="1215" spans="1:9" s="42" customFormat="1" ht="75" customHeight="1">
      <c r="A1215" s="12" t="s">
        <v>2133</v>
      </c>
      <c r="B1215" s="13" t="s">
        <v>2134</v>
      </c>
      <c r="C1215" s="14" t="s">
        <v>2135</v>
      </c>
      <c r="D1215" s="15" t="s">
        <v>21</v>
      </c>
      <c r="E1215" s="16" t="s">
        <v>22</v>
      </c>
      <c r="F1215" s="16" t="s">
        <v>2136</v>
      </c>
      <c r="G1215" s="17">
        <v>0</v>
      </c>
      <c r="H1215" s="17">
        <v>0</v>
      </c>
      <c r="I1215" s="17">
        <v>33200.92</v>
      </c>
    </row>
    <row r="1216" spans="1:9" s="42" customFormat="1" ht="75" customHeight="1">
      <c r="A1216" s="12" t="s">
        <v>2117</v>
      </c>
      <c r="B1216" s="13" t="s">
        <v>2118</v>
      </c>
      <c r="C1216" s="14" t="s">
        <v>2137</v>
      </c>
      <c r="D1216" s="15" t="s">
        <v>21</v>
      </c>
      <c r="E1216" s="16" t="s">
        <v>57</v>
      </c>
      <c r="F1216" s="16" t="s">
        <v>2138</v>
      </c>
      <c r="G1216" s="17">
        <v>0</v>
      </c>
      <c r="H1216" s="17">
        <v>0</v>
      </c>
      <c r="I1216" s="17">
        <v>2303.31</v>
      </c>
    </row>
    <row r="1217" spans="1:9" s="42" customFormat="1" ht="75" customHeight="1">
      <c r="A1217" s="12" t="s">
        <v>2139</v>
      </c>
      <c r="B1217" s="13" t="s">
        <v>2140</v>
      </c>
      <c r="C1217" s="14" t="s">
        <v>2137</v>
      </c>
      <c r="D1217" s="15" t="s">
        <v>21</v>
      </c>
      <c r="E1217" s="16" t="s">
        <v>57</v>
      </c>
      <c r="F1217" s="16" t="s">
        <v>2141</v>
      </c>
      <c r="G1217" s="17">
        <v>0</v>
      </c>
      <c r="H1217" s="17">
        <v>0</v>
      </c>
      <c r="I1217" s="17">
        <v>2797.9</v>
      </c>
    </row>
    <row r="1218" spans="1:9" s="42" customFormat="1" ht="75" customHeight="1">
      <c r="A1218" s="12" t="s">
        <v>2142</v>
      </c>
      <c r="B1218" s="13" t="s">
        <v>2143</v>
      </c>
      <c r="C1218" s="14" t="s">
        <v>2144</v>
      </c>
      <c r="D1218" s="15" t="s">
        <v>21</v>
      </c>
      <c r="E1218" s="16" t="s">
        <v>57</v>
      </c>
      <c r="F1218" s="16" t="s">
        <v>2145</v>
      </c>
      <c r="G1218" s="17">
        <v>0</v>
      </c>
      <c r="H1218" s="17">
        <v>0</v>
      </c>
      <c r="I1218" s="17">
        <v>1300</v>
      </c>
    </row>
    <row r="1219" spans="1:9" s="42" customFormat="1" ht="75" customHeight="1">
      <c r="A1219" s="12" t="s">
        <v>2146</v>
      </c>
      <c r="B1219" s="13">
        <v>6536588000189</v>
      </c>
      <c r="C1219" s="14" t="s">
        <v>2147</v>
      </c>
      <c r="D1219" s="15" t="s">
        <v>21</v>
      </c>
      <c r="E1219" s="16" t="s">
        <v>57</v>
      </c>
      <c r="F1219" s="16" t="s">
        <v>2148</v>
      </c>
      <c r="G1219" s="17">
        <v>0</v>
      </c>
      <c r="H1219" s="17">
        <v>0</v>
      </c>
      <c r="I1219" s="17">
        <v>679.2</v>
      </c>
    </row>
    <row r="1220" spans="1:9" s="42" customFormat="1" ht="75" customHeight="1">
      <c r="A1220" s="12" t="s">
        <v>2146</v>
      </c>
      <c r="B1220" s="13">
        <v>6536588000189</v>
      </c>
      <c r="C1220" s="14" t="s">
        <v>2149</v>
      </c>
      <c r="D1220" s="15" t="s">
        <v>21</v>
      </c>
      <c r="E1220" s="16" t="s">
        <v>57</v>
      </c>
      <c r="F1220" s="16" t="s">
        <v>2150</v>
      </c>
      <c r="G1220" s="17">
        <v>0</v>
      </c>
      <c r="H1220" s="17">
        <v>0</v>
      </c>
      <c r="I1220" s="17">
        <v>30616</v>
      </c>
    </row>
    <row r="1221" spans="1:9" s="42" customFormat="1" ht="75" customHeight="1">
      <c r="A1221" s="12" t="s">
        <v>2146</v>
      </c>
      <c r="B1221" s="13">
        <v>6536588000189</v>
      </c>
      <c r="C1221" s="14" t="s">
        <v>2147</v>
      </c>
      <c r="D1221" s="15" t="s">
        <v>21</v>
      </c>
      <c r="E1221" s="16" t="s">
        <v>57</v>
      </c>
      <c r="F1221" s="16" t="s">
        <v>2151</v>
      </c>
      <c r="G1221" s="17">
        <v>0</v>
      </c>
      <c r="H1221" s="17">
        <v>0</v>
      </c>
      <c r="I1221" s="17">
        <v>19412</v>
      </c>
    </row>
    <row r="1222" spans="1:9" s="42" customFormat="1" ht="75" customHeight="1">
      <c r="A1222" s="12" t="s">
        <v>2024</v>
      </c>
      <c r="B1222" s="13" t="s">
        <v>2025</v>
      </c>
      <c r="C1222" s="14" t="s">
        <v>2152</v>
      </c>
      <c r="D1222" s="15" t="s">
        <v>13</v>
      </c>
      <c r="E1222" s="16" t="s">
        <v>14</v>
      </c>
      <c r="F1222" s="16" t="s">
        <v>2153</v>
      </c>
      <c r="G1222" s="17">
        <v>0</v>
      </c>
      <c r="H1222" s="17">
        <v>0</v>
      </c>
      <c r="I1222" s="17">
        <v>9578.06</v>
      </c>
    </row>
    <row r="1223" spans="1:9" s="42" customFormat="1" ht="75" customHeight="1">
      <c r="A1223" s="12" t="s">
        <v>2154</v>
      </c>
      <c r="B1223" s="13" t="s">
        <v>2143</v>
      </c>
      <c r="C1223" s="14" t="s">
        <v>2155</v>
      </c>
      <c r="D1223" s="15" t="s">
        <v>21</v>
      </c>
      <c r="E1223" s="16" t="s">
        <v>57</v>
      </c>
      <c r="F1223" s="16" t="s">
        <v>2156</v>
      </c>
      <c r="G1223" s="17">
        <v>0</v>
      </c>
      <c r="H1223" s="17">
        <v>0</v>
      </c>
      <c r="I1223" s="17">
        <v>6020</v>
      </c>
    </row>
    <row r="1224" spans="1:9" s="42" customFormat="1" ht="75" customHeight="1">
      <c r="A1224" s="12" t="s">
        <v>2157</v>
      </c>
      <c r="B1224" s="13" t="s">
        <v>2158</v>
      </c>
      <c r="C1224" s="14" t="s">
        <v>2159</v>
      </c>
      <c r="D1224" s="15" t="s">
        <v>21</v>
      </c>
      <c r="E1224" s="16" t="s">
        <v>57</v>
      </c>
      <c r="F1224" s="16" t="s">
        <v>2160</v>
      </c>
      <c r="G1224" s="17">
        <v>0</v>
      </c>
      <c r="H1224" s="17">
        <v>0</v>
      </c>
      <c r="I1224" s="17">
        <v>6450</v>
      </c>
    </row>
    <row r="1225" spans="1:9" s="42" customFormat="1" ht="75" customHeight="1">
      <c r="A1225" s="12" t="s">
        <v>2161</v>
      </c>
      <c r="B1225" s="13">
        <v>21735223000177</v>
      </c>
      <c r="C1225" s="14" t="s">
        <v>2162</v>
      </c>
      <c r="D1225" s="15" t="s">
        <v>21</v>
      </c>
      <c r="E1225" s="16" t="s">
        <v>57</v>
      </c>
      <c r="F1225" s="16" t="s">
        <v>2163</v>
      </c>
      <c r="G1225" s="17">
        <v>0</v>
      </c>
      <c r="H1225" s="17">
        <v>0</v>
      </c>
      <c r="I1225" s="17">
        <v>634.8</v>
      </c>
    </row>
    <row r="1226" spans="1:9" s="42" customFormat="1" ht="75" customHeight="1">
      <c r="A1226" s="12" t="s">
        <v>2164</v>
      </c>
      <c r="B1226" s="13">
        <v>10296571000179</v>
      </c>
      <c r="C1226" s="14" t="s">
        <v>2165</v>
      </c>
      <c r="D1226" s="15" t="s">
        <v>21</v>
      </c>
      <c r="E1226" s="16" t="s">
        <v>57</v>
      </c>
      <c r="F1226" s="16" t="s">
        <v>2166</v>
      </c>
      <c r="G1226" s="17">
        <v>0</v>
      </c>
      <c r="H1226" s="17">
        <v>0</v>
      </c>
      <c r="I1226" s="17">
        <v>4054.1</v>
      </c>
    </row>
    <row r="1227" spans="1:9" s="42" customFormat="1" ht="75" customHeight="1">
      <c r="A1227" s="12" t="s">
        <v>2167</v>
      </c>
      <c r="B1227" s="13" t="s">
        <v>2168</v>
      </c>
      <c r="C1227" s="14" t="s">
        <v>2169</v>
      </c>
      <c r="D1227" s="15" t="s">
        <v>21</v>
      </c>
      <c r="E1227" s="16" t="s">
        <v>57</v>
      </c>
      <c r="F1227" s="16" t="s">
        <v>2170</v>
      </c>
      <c r="G1227" s="17">
        <v>0</v>
      </c>
      <c r="H1227" s="17">
        <v>0</v>
      </c>
      <c r="I1227" s="17">
        <v>1153.9</v>
      </c>
    </row>
    <row r="1228" spans="1:9" s="42" customFormat="1" ht="75" customHeight="1">
      <c r="A1228" s="12" t="s">
        <v>2171</v>
      </c>
      <c r="B1228" s="13">
        <v>11175931000147</v>
      </c>
      <c r="C1228" s="14" t="s">
        <v>2172</v>
      </c>
      <c r="D1228" s="15" t="s">
        <v>21</v>
      </c>
      <c r="E1228" s="16" t="s">
        <v>57</v>
      </c>
      <c r="F1228" s="16" t="s">
        <v>2173</v>
      </c>
      <c r="G1228" s="17">
        <v>0</v>
      </c>
      <c r="H1228" s="17">
        <v>0</v>
      </c>
      <c r="I1228" s="17">
        <v>1875.45</v>
      </c>
    </row>
    <row r="1229" spans="1:9" s="42" customFormat="1" ht="75" customHeight="1">
      <c r="A1229" s="12" t="s">
        <v>2161</v>
      </c>
      <c r="B1229" s="13">
        <v>21735223000177</v>
      </c>
      <c r="C1229" s="14" t="s">
        <v>2174</v>
      </c>
      <c r="D1229" s="15" t="s">
        <v>21</v>
      </c>
      <c r="E1229" s="16" t="s">
        <v>57</v>
      </c>
      <c r="F1229" s="16" t="s">
        <v>2175</v>
      </c>
      <c r="G1229" s="17">
        <v>0</v>
      </c>
      <c r="H1229" s="17">
        <v>0</v>
      </c>
      <c r="I1229" s="17">
        <v>1160</v>
      </c>
    </row>
    <row r="1230" spans="1:9" s="42" customFormat="1" ht="75" customHeight="1">
      <c r="A1230" s="12" t="s">
        <v>2164</v>
      </c>
      <c r="B1230" s="13">
        <v>10296571000179</v>
      </c>
      <c r="C1230" s="14" t="s">
        <v>2165</v>
      </c>
      <c r="D1230" s="15" t="s">
        <v>21</v>
      </c>
      <c r="E1230" s="16" t="s">
        <v>57</v>
      </c>
      <c r="F1230" s="16" t="s">
        <v>2176</v>
      </c>
      <c r="G1230" s="17">
        <v>0</v>
      </c>
      <c r="H1230" s="17">
        <v>0</v>
      </c>
      <c r="I1230" s="17">
        <v>3590.4</v>
      </c>
    </row>
    <row r="1231" spans="1:9" s="42" customFormat="1" ht="75" customHeight="1">
      <c r="A1231" s="12" t="s">
        <v>2177</v>
      </c>
      <c r="B1231" s="13">
        <v>24616322000128</v>
      </c>
      <c r="C1231" s="14" t="s">
        <v>2174</v>
      </c>
      <c r="D1231" s="15" t="s">
        <v>21</v>
      </c>
      <c r="E1231" s="16" t="s">
        <v>57</v>
      </c>
      <c r="F1231" s="16" t="s">
        <v>2178</v>
      </c>
      <c r="G1231" s="17">
        <v>0</v>
      </c>
      <c r="H1231" s="17">
        <v>0</v>
      </c>
      <c r="I1231" s="17">
        <v>1439.95</v>
      </c>
    </row>
    <row r="1232" spans="1:9" s="42" customFormat="1" ht="75" customHeight="1">
      <c r="A1232" s="12" t="s">
        <v>2179</v>
      </c>
      <c r="B1232" s="13" t="s">
        <v>2180</v>
      </c>
      <c r="C1232" s="14" t="s">
        <v>2181</v>
      </c>
      <c r="D1232" s="15" t="s">
        <v>21</v>
      </c>
      <c r="E1232" s="16" t="s">
        <v>57</v>
      </c>
      <c r="F1232" s="16" t="s">
        <v>2182</v>
      </c>
      <c r="G1232" s="17">
        <v>0</v>
      </c>
      <c r="H1232" s="17">
        <v>0</v>
      </c>
      <c r="I1232" s="17">
        <v>1980</v>
      </c>
    </row>
    <row r="1233" spans="1:9" s="42" customFormat="1" ht="75" customHeight="1">
      <c r="A1233" s="12" t="s">
        <v>2073</v>
      </c>
      <c r="B1233" s="13">
        <v>4409637000197</v>
      </c>
      <c r="C1233" s="14" t="s">
        <v>2183</v>
      </c>
      <c r="D1233" s="15" t="s">
        <v>21</v>
      </c>
      <c r="E1233" s="16" t="s">
        <v>57</v>
      </c>
      <c r="F1233" s="16" t="s">
        <v>2184</v>
      </c>
      <c r="G1233" s="17">
        <v>0</v>
      </c>
      <c r="H1233" s="17">
        <v>0</v>
      </c>
      <c r="I1233" s="17">
        <v>24980</v>
      </c>
    </row>
    <row r="1234" spans="1:9" s="42" customFormat="1" ht="75" customHeight="1">
      <c r="A1234" s="12" t="s">
        <v>2185</v>
      </c>
      <c r="B1234" s="13">
        <v>4312369000190</v>
      </c>
      <c r="C1234" s="14" t="s">
        <v>2186</v>
      </c>
      <c r="D1234" s="15" t="s">
        <v>13</v>
      </c>
      <c r="E1234" s="16" t="s">
        <v>99</v>
      </c>
      <c r="F1234" s="16" t="s">
        <v>2187</v>
      </c>
      <c r="G1234" s="17">
        <v>0</v>
      </c>
      <c r="H1234" s="17">
        <v>0</v>
      </c>
      <c r="I1234" s="17">
        <f>87698.87+23238.34</f>
        <v>110937.20999999999</v>
      </c>
    </row>
    <row r="1235" spans="1:9" s="42" customFormat="1" ht="75" customHeight="1">
      <c r="A1235" s="12" t="s">
        <v>2179</v>
      </c>
      <c r="B1235" s="13" t="s">
        <v>2180</v>
      </c>
      <c r="C1235" s="14" t="s">
        <v>2188</v>
      </c>
      <c r="D1235" s="15" t="s">
        <v>21</v>
      </c>
      <c r="E1235" s="16" t="s">
        <v>57</v>
      </c>
      <c r="F1235" s="16" t="s">
        <v>2189</v>
      </c>
      <c r="G1235" s="17">
        <v>0</v>
      </c>
      <c r="H1235" s="17">
        <v>0</v>
      </c>
      <c r="I1235" s="17">
        <v>11250</v>
      </c>
    </row>
    <row r="1236" spans="1:9" s="42" customFormat="1" ht="75" customHeight="1">
      <c r="A1236" s="12" t="s">
        <v>2190</v>
      </c>
      <c r="B1236" s="13" t="s">
        <v>2158</v>
      </c>
      <c r="C1236" s="14" t="s">
        <v>2191</v>
      </c>
      <c r="D1236" s="15" t="s">
        <v>21</v>
      </c>
      <c r="E1236" s="16" t="s">
        <v>57</v>
      </c>
      <c r="F1236" s="16" t="s">
        <v>2192</v>
      </c>
      <c r="G1236" s="17">
        <v>0</v>
      </c>
      <c r="H1236" s="17">
        <v>0</v>
      </c>
      <c r="I1236" s="17">
        <v>168.8</v>
      </c>
    </row>
    <row r="1237" spans="1:9" s="42" customFormat="1" ht="75" customHeight="1">
      <c r="A1237" s="12" t="s">
        <v>2024</v>
      </c>
      <c r="B1237" s="13" t="s">
        <v>2025</v>
      </c>
      <c r="C1237" s="14" t="s">
        <v>2193</v>
      </c>
      <c r="D1237" s="15" t="s">
        <v>13</v>
      </c>
      <c r="E1237" s="16" t="s">
        <v>14</v>
      </c>
      <c r="F1237" s="16" t="s">
        <v>2194</v>
      </c>
      <c r="G1237" s="17">
        <v>0</v>
      </c>
      <c r="H1237" s="17">
        <v>0</v>
      </c>
      <c r="I1237" s="17">
        <f>3407.56+19057.24</f>
        <v>22464.800000000003</v>
      </c>
    </row>
    <row r="1238" spans="1:9" s="42" customFormat="1" ht="75" customHeight="1">
      <c r="A1238" s="12" t="s">
        <v>2133</v>
      </c>
      <c r="B1238" s="13">
        <v>10705837000190</v>
      </c>
      <c r="C1238" s="14" t="s">
        <v>2195</v>
      </c>
      <c r="D1238" s="15" t="s">
        <v>21</v>
      </c>
      <c r="E1238" s="16" t="s">
        <v>2196</v>
      </c>
      <c r="F1238" s="16" t="s">
        <v>2197</v>
      </c>
      <c r="G1238" s="17">
        <v>0</v>
      </c>
      <c r="H1238" s="17">
        <v>0</v>
      </c>
      <c r="I1238" s="17">
        <f>174633.46+200263.99+145968.75</f>
        <v>520866.19999999995</v>
      </c>
    </row>
    <row r="1239" spans="1:9" s="42" customFormat="1" ht="75" customHeight="1">
      <c r="A1239" s="12" t="s">
        <v>2198</v>
      </c>
      <c r="B1239" s="13">
        <v>33000118000179</v>
      </c>
      <c r="C1239" s="14" t="s">
        <v>2199</v>
      </c>
      <c r="D1239" s="15" t="s">
        <v>13</v>
      </c>
      <c r="E1239" s="16" t="s">
        <v>43</v>
      </c>
      <c r="F1239" s="16" t="s">
        <v>2200</v>
      </c>
      <c r="G1239" s="17">
        <v>0</v>
      </c>
      <c r="H1239" s="17">
        <v>0</v>
      </c>
      <c r="I1239" s="17">
        <v>9174.25</v>
      </c>
    </row>
    <row r="1240" spans="1:9" s="42" customFormat="1" ht="75" customHeight="1">
      <c r="A1240" s="12" t="s">
        <v>2088</v>
      </c>
      <c r="B1240" s="13">
        <v>3146650215</v>
      </c>
      <c r="C1240" s="14" t="s">
        <v>2201</v>
      </c>
      <c r="D1240" s="15" t="s">
        <v>13</v>
      </c>
      <c r="E1240" s="16" t="s">
        <v>14</v>
      </c>
      <c r="F1240" s="16" t="s">
        <v>2202</v>
      </c>
      <c r="G1240" s="17">
        <v>0</v>
      </c>
      <c r="H1240" s="17">
        <v>0</v>
      </c>
      <c r="I1240" s="17">
        <v>9683.2</v>
      </c>
    </row>
    <row r="1241" spans="1:9" s="42" customFormat="1" ht="75" customHeight="1">
      <c r="A1241" s="12" t="s">
        <v>2203</v>
      </c>
      <c r="B1241" s="13">
        <v>4561791000180</v>
      </c>
      <c r="C1241" s="14" t="s">
        <v>2204</v>
      </c>
      <c r="D1241" s="15" t="s">
        <v>21</v>
      </c>
      <c r="E1241" s="16" t="s">
        <v>22</v>
      </c>
      <c r="F1241" s="16" t="s">
        <v>2205</v>
      </c>
      <c r="G1241" s="17">
        <v>0</v>
      </c>
      <c r="H1241" s="17">
        <v>0</v>
      </c>
      <c r="I1241" s="17">
        <v>4080</v>
      </c>
    </row>
    <row r="1242" spans="1:9" s="42" customFormat="1" ht="75" customHeight="1">
      <c r="A1242" s="12" t="s">
        <v>2206</v>
      </c>
      <c r="B1242" s="13">
        <v>12450296000121</v>
      </c>
      <c r="C1242" s="14" t="s">
        <v>2207</v>
      </c>
      <c r="D1242" s="15" t="s">
        <v>21</v>
      </c>
      <c r="E1242" s="16" t="s">
        <v>22</v>
      </c>
      <c r="F1242" s="16" t="s">
        <v>2208</v>
      </c>
      <c r="G1242" s="17">
        <v>0</v>
      </c>
      <c r="H1242" s="17">
        <v>0</v>
      </c>
      <c r="I1242" s="17">
        <f>3845.83+3845.83</f>
        <v>7691.66</v>
      </c>
    </row>
    <row r="1243" spans="1:9" s="42" customFormat="1" ht="75" customHeight="1">
      <c r="A1243" s="12" t="s">
        <v>2209</v>
      </c>
      <c r="B1243" s="13">
        <v>14402379000170</v>
      </c>
      <c r="C1243" s="14" t="s">
        <v>2210</v>
      </c>
      <c r="D1243" s="15" t="s">
        <v>13</v>
      </c>
      <c r="E1243" s="16" t="s">
        <v>14</v>
      </c>
      <c r="F1243" s="16" t="s">
        <v>2211</v>
      </c>
      <c r="G1243" s="17">
        <v>0</v>
      </c>
      <c r="H1243" s="17">
        <v>0</v>
      </c>
      <c r="I1243" s="17">
        <v>14000</v>
      </c>
    </row>
    <row r="1244" spans="1:9" s="42" customFormat="1" ht="75" customHeight="1">
      <c r="A1244" s="12" t="s">
        <v>2044</v>
      </c>
      <c r="B1244" s="13">
        <v>7244008000223</v>
      </c>
      <c r="C1244" s="14" t="s">
        <v>2212</v>
      </c>
      <c r="D1244" s="15" t="s">
        <v>21</v>
      </c>
      <c r="E1244" s="16" t="s">
        <v>57</v>
      </c>
      <c r="F1244" s="16" t="s">
        <v>2213</v>
      </c>
      <c r="G1244" s="17">
        <v>0</v>
      </c>
      <c r="H1244" s="17">
        <v>0</v>
      </c>
      <c r="I1244" s="17">
        <v>10485.62</v>
      </c>
    </row>
    <row r="1245" spans="1:9" s="42" customFormat="1" ht="75" customHeight="1">
      <c r="A1245" s="12" t="s">
        <v>2100</v>
      </c>
      <c r="B1245" s="13" t="s">
        <v>2101</v>
      </c>
      <c r="C1245" s="14" t="s">
        <v>2214</v>
      </c>
      <c r="D1245" s="15" t="s">
        <v>21</v>
      </c>
      <c r="E1245" s="16" t="s">
        <v>57</v>
      </c>
      <c r="F1245" s="16" t="s">
        <v>2215</v>
      </c>
      <c r="G1245" s="17">
        <v>0</v>
      </c>
      <c r="H1245" s="17">
        <v>0</v>
      </c>
      <c r="I1245" s="17">
        <v>33286.6</v>
      </c>
    </row>
    <row r="1246" spans="1:9" s="42" customFormat="1" ht="75" customHeight="1">
      <c r="A1246" s="12" t="s">
        <v>2216</v>
      </c>
      <c r="B1246" s="13">
        <v>14181341000115</v>
      </c>
      <c r="C1246" s="14" t="s">
        <v>2217</v>
      </c>
      <c r="D1246" s="15" t="s">
        <v>21</v>
      </c>
      <c r="E1246" s="16" t="s">
        <v>22</v>
      </c>
      <c r="F1246" s="16" t="s">
        <v>2218</v>
      </c>
      <c r="G1246" s="17">
        <v>0</v>
      </c>
      <c r="H1246" s="17">
        <v>0</v>
      </c>
      <c r="I1246" s="17">
        <f>5019.01+41555.55+17113.46</f>
        <v>63688.020000000004</v>
      </c>
    </row>
    <row r="1247" spans="1:9" s="42" customFormat="1" ht="75" customHeight="1">
      <c r="A1247" s="12" t="s">
        <v>2139</v>
      </c>
      <c r="B1247" s="13" t="s">
        <v>2140</v>
      </c>
      <c r="C1247" s="14" t="s">
        <v>2219</v>
      </c>
      <c r="D1247" s="15" t="s">
        <v>21</v>
      </c>
      <c r="E1247" s="16" t="s">
        <v>57</v>
      </c>
      <c r="F1247" s="16" t="s">
        <v>2220</v>
      </c>
      <c r="G1247" s="17">
        <v>0</v>
      </c>
      <c r="H1247" s="17">
        <v>0</v>
      </c>
      <c r="I1247" s="17">
        <v>3413.1</v>
      </c>
    </row>
    <row r="1248" spans="1:9" s="42" customFormat="1" ht="75" customHeight="1">
      <c r="A1248" s="12" t="s">
        <v>2221</v>
      </c>
      <c r="B1248" s="13">
        <v>17207460000198</v>
      </c>
      <c r="C1248" s="14" t="s">
        <v>2222</v>
      </c>
      <c r="D1248" s="15" t="s">
        <v>21</v>
      </c>
      <c r="E1248" s="16" t="s">
        <v>57</v>
      </c>
      <c r="F1248" s="16" t="s">
        <v>2223</v>
      </c>
      <c r="G1248" s="17">
        <v>0</v>
      </c>
      <c r="H1248" s="17">
        <v>0</v>
      </c>
      <c r="I1248" s="17">
        <v>293</v>
      </c>
    </row>
    <row r="1249" spans="1:9" s="42" customFormat="1" ht="75" customHeight="1">
      <c r="A1249" s="12" t="s">
        <v>2224</v>
      </c>
      <c r="B1249" s="13">
        <v>10396799000130</v>
      </c>
      <c r="C1249" s="14" t="s">
        <v>2225</v>
      </c>
      <c r="D1249" s="15" t="s">
        <v>21</v>
      </c>
      <c r="E1249" s="16" t="s">
        <v>57</v>
      </c>
      <c r="F1249" s="16" t="s">
        <v>2226</v>
      </c>
      <c r="G1249" s="17">
        <v>0</v>
      </c>
      <c r="H1249" s="17">
        <v>0</v>
      </c>
      <c r="I1249" s="17">
        <v>16603</v>
      </c>
    </row>
    <row r="1250" spans="1:9" s="42" customFormat="1" ht="75" customHeight="1">
      <c r="A1250" s="12" t="s">
        <v>2227</v>
      </c>
      <c r="B1250" s="13">
        <v>84111020000120</v>
      </c>
      <c r="C1250" s="14" t="s">
        <v>2228</v>
      </c>
      <c r="D1250" s="15" t="s">
        <v>21</v>
      </c>
      <c r="E1250" s="16" t="s">
        <v>57</v>
      </c>
      <c r="F1250" s="16" t="s">
        <v>2229</v>
      </c>
      <c r="G1250" s="17">
        <v>0</v>
      </c>
      <c r="H1250" s="17">
        <v>0</v>
      </c>
      <c r="I1250" s="17">
        <v>21734</v>
      </c>
    </row>
    <row r="1251" spans="1:9" s="42" customFormat="1" ht="75" customHeight="1">
      <c r="A1251" s="12" t="s">
        <v>2227</v>
      </c>
      <c r="B1251" s="13">
        <v>84111020000120</v>
      </c>
      <c r="C1251" s="14" t="s">
        <v>2230</v>
      </c>
      <c r="D1251" s="15" t="s">
        <v>21</v>
      </c>
      <c r="E1251" s="16" t="s">
        <v>57</v>
      </c>
      <c r="F1251" s="16" t="s">
        <v>2231</v>
      </c>
      <c r="G1251" s="17">
        <v>0</v>
      </c>
      <c r="H1251" s="17">
        <v>0</v>
      </c>
      <c r="I1251" s="17">
        <v>3960</v>
      </c>
    </row>
    <row r="1252" spans="1:9" s="42" customFormat="1" ht="75" customHeight="1">
      <c r="A1252" s="12" t="s">
        <v>2232</v>
      </c>
      <c r="B1252" s="13">
        <v>3987907000184</v>
      </c>
      <c r="C1252" s="14" t="s">
        <v>2233</v>
      </c>
      <c r="D1252" s="15" t="s">
        <v>21</v>
      </c>
      <c r="E1252" s="16" t="s">
        <v>57</v>
      </c>
      <c r="F1252" s="16" t="s">
        <v>2234</v>
      </c>
      <c r="G1252" s="17">
        <v>0</v>
      </c>
      <c r="H1252" s="17">
        <v>0</v>
      </c>
      <c r="I1252" s="17">
        <v>3479</v>
      </c>
    </row>
    <row r="1253" spans="1:9" s="42" customFormat="1" ht="75" customHeight="1">
      <c r="A1253" s="12" t="s">
        <v>2221</v>
      </c>
      <c r="B1253" s="13">
        <v>17207460000198</v>
      </c>
      <c r="C1253" s="14" t="s">
        <v>2235</v>
      </c>
      <c r="D1253" s="15" t="s">
        <v>21</v>
      </c>
      <c r="E1253" s="16" t="s">
        <v>57</v>
      </c>
      <c r="F1253" s="16" t="s">
        <v>2236</v>
      </c>
      <c r="G1253" s="17">
        <v>0</v>
      </c>
      <c r="H1253" s="17">
        <v>0</v>
      </c>
      <c r="I1253" s="17">
        <v>3487.85</v>
      </c>
    </row>
    <row r="1254" spans="1:9" s="42" customFormat="1" ht="75" customHeight="1">
      <c r="A1254" s="12" t="s">
        <v>2237</v>
      </c>
      <c r="B1254" s="13">
        <v>10855056000181</v>
      </c>
      <c r="C1254" s="14" t="s">
        <v>2238</v>
      </c>
      <c r="D1254" s="15" t="s">
        <v>21</v>
      </c>
      <c r="E1254" s="16" t="s">
        <v>57</v>
      </c>
      <c r="F1254" s="16" t="s">
        <v>2239</v>
      </c>
      <c r="G1254" s="17">
        <v>0</v>
      </c>
      <c r="H1254" s="17">
        <v>0</v>
      </c>
      <c r="I1254" s="17">
        <v>938</v>
      </c>
    </row>
    <row r="1255" spans="1:9" s="42" customFormat="1" ht="75" customHeight="1">
      <c r="A1255" s="12" t="s">
        <v>2240</v>
      </c>
      <c r="B1255" s="13">
        <v>5532528000125</v>
      </c>
      <c r="C1255" s="14" t="s">
        <v>2241</v>
      </c>
      <c r="D1255" s="15" t="s">
        <v>21</v>
      </c>
      <c r="E1255" s="16" t="s">
        <v>57</v>
      </c>
      <c r="F1255" s="16" t="s">
        <v>2242</v>
      </c>
      <c r="G1255" s="17">
        <v>0</v>
      </c>
      <c r="H1255" s="17">
        <v>0</v>
      </c>
      <c r="I1255" s="17">
        <v>6882.08</v>
      </c>
    </row>
    <row r="1256" spans="1:9" s="42" customFormat="1" ht="75" customHeight="1">
      <c r="A1256" s="12" t="s">
        <v>2240</v>
      </c>
      <c r="B1256" s="13">
        <v>5532528000125</v>
      </c>
      <c r="C1256" s="14" t="s">
        <v>2243</v>
      </c>
      <c r="D1256" s="15" t="s">
        <v>21</v>
      </c>
      <c r="E1256" s="16" t="s">
        <v>57</v>
      </c>
      <c r="F1256" s="16" t="s">
        <v>2244</v>
      </c>
      <c r="G1256" s="17">
        <v>0</v>
      </c>
      <c r="H1256" s="17">
        <v>0</v>
      </c>
      <c r="I1256" s="17">
        <v>2097.85</v>
      </c>
    </row>
    <row r="1257" spans="1:9" s="42" customFormat="1" ht="75" customHeight="1">
      <c r="A1257" s="12" t="s">
        <v>2245</v>
      </c>
      <c r="B1257" s="13">
        <v>8228010000433</v>
      </c>
      <c r="C1257" s="14" t="s">
        <v>2246</v>
      </c>
      <c r="D1257" s="15" t="s">
        <v>21</v>
      </c>
      <c r="E1257" s="16" t="s">
        <v>57</v>
      </c>
      <c r="F1257" s="16" t="s">
        <v>2247</v>
      </c>
      <c r="G1257" s="17">
        <v>0</v>
      </c>
      <c r="H1257" s="17">
        <v>0</v>
      </c>
      <c r="I1257" s="17">
        <v>14960.5</v>
      </c>
    </row>
    <row r="1258" spans="1:9" s="42" customFormat="1" ht="75" customHeight="1">
      <c r="A1258" s="12" t="s">
        <v>2248</v>
      </c>
      <c r="B1258" s="13">
        <v>22655992000128</v>
      </c>
      <c r="C1258" s="14" t="s">
        <v>2249</v>
      </c>
      <c r="D1258" s="15" t="s">
        <v>21</v>
      </c>
      <c r="E1258" s="16" t="s">
        <v>57</v>
      </c>
      <c r="F1258" s="16" t="s">
        <v>2250</v>
      </c>
      <c r="G1258" s="17">
        <v>0</v>
      </c>
      <c r="H1258" s="17">
        <v>0</v>
      </c>
      <c r="I1258" s="17">
        <v>1285</v>
      </c>
    </row>
    <row r="1259" spans="1:9" s="42" customFormat="1" ht="75" customHeight="1">
      <c r="A1259" s="12" t="s">
        <v>2251</v>
      </c>
      <c r="B1259" s="13">
        <v>258246000168</v>
      </c>
      <c r="C1259" s="14" t="s">
        <v>2252</v>
      </c>
      <c r="D1259" s="15" t="s">
        <v>21</v>
      </c>
      <c r="E1259" s="16" t="s">
        <v>57</v>
      </c>
      <c r="F1259" s="16" t="s">
        <v>2253</v>
      </c>
      <c r="G1259" s="17">
        <v>0</v>
      </c>
      <c r="H1259" s="17">
        <v>0</v>
      </c>
      <c r="I1259" s="17">
        <v>8499</v>
      </c>
    </row>
    <row r="1260" spans="1:9" s="42" customFormat="1" ht="75" customHeight="1">
      <c r="A1260" s="12" t="s">
        <v>2254</v>
      </c>
      <c r="B1260" s="13">
        <v>23012404000109</v>
      </c>
      <c r="C1260" s="14" t="s">
        <v>2255</v>
      </c>
      <c r="D1260" s="15" t="s">
        <v>21</v>
      </c>
      <c r="E1260" s="16" t="s">
        <v>57</v>
      </c>
      <c r="F1260" s="16" t="s">
        <v>2256</v>
      </c>
      <c r="G1260" s="17">
        <v>0</v>
      </c>
      <c r="H1260" s="17">
        <v>0</v>
      </c>
      <c r="I1260" s="17">
        <v>24612.09</v>
      </c>
    </row>
    <row r="1261" spans="1:9" s="42" customFormat="1" ht="75" customHeight="1">
      <c r="A1261" s="12" t="s">
        <v>2133</v>
      </c>
      <c r="B1261" s="13">
        <v>10705837000190</v>
      </c>
      <c r="C1261" s="14" t="s">
        <v>2257</v>
      </c>
      <c r="D1261" s="15" t="s">
        <v>21</v>
      </c>
      <c r="E1261" s="16" t="s">
        <v>22</v>
      </c>
      <c r="F1261" s="16" t="s">
        <v>2258</v>
      </c>
      <c r="G1261" s="17">
        <v>0</v>
      </c>
      <c r="H1261" s="17">
        <v>0</v>
      </c>
      <c r="I1261" s="17">
        <v>34731.5</v>
      </c>
    </row>
    <row r="1262" spans="1:9" s="42" customFormat="1" ht="75" customHeight="1">
      <c r="A1262" s="12" t="s">
        <v>2044</v>
      </c>
      <c r="B1262" s="13">
        <v>7244008000223</v>
      </c>
      <c r="C1262" s="14" t="s">
        <v>2259</v>
      </c>
      <c r="D1262" s="15" t="s">
        <v>13</v>
      </c>
      <c r="E1262" s="16" t="s">
        <v>14</v>
      </c>
      <c r="F1262" s="16" t="s">
        <v>2260</v>
      </c>
      <c r="G1262" s="17">
        <v>0</v>
      </c>
      <c r="H1262" s="17">
        <v>0</v>
      </c>
      <c r="I1262" s="17">
        <v>11232.76</v>
      </c>
    </row>
    <row r="1263" spans="1:33" s="43" customFormat="1" ht="75" customHeight="1">
      <c r="A1263" s="12" t="s">
        <v>2261</v>
      </c>
      <c r="B1263" s="13">
        <v>59456277000176</v>
      </c>
      <c r="C1263" s="14" t="s">
        <v>2262</v>
      </c>
      <c r="D1263" s="15" t="s">
        <v>13</v>
      </c>
      <c r="E1263" s="16" t="s">
        <v>43</v>
      </c>
      <c r="F1263" s="16" t="s">
        <v>2263</v>
      </c>
      <c r="G1263" s="17">
        <v>0</v>
      </c>
      <c r="H1263" s="17">
        <v>0</v>
      </c>
      <c r="I1263" s="17">
        <v>36596.76</v>
      </c>
      <c r="AG1263" s="44"/>
    </row>
    <row r="1264" spans="1:33" s="43" customFormat="1" ht="75" customHeight="1">
      <c r="A1264" s="12" t="s">
        <v>2264</v>
      </c>
      <c r="B1264" s="13">
        <v>9172237000124</v>
      </c>
      <c r="C1264" s="14" t="s">
        <v>2265</v>
      </c>
      <c r="D1264" s="15" t="s">
        <v>21</v>
      </c>
      <c r="E1264" s="16" t="s">
        <v>22</v>
      </c>
      <c r="F1264" s="16" t="s">
        <v>2266</v>
      </c>
      <c r="G1264" s="17">
        <v>0</v>
      </c>
      <c r="H1264" s="17">
        <v>74749.77</v>
      </c>
      <c r="I1264" s="17">
        <f>105532.97-74749.77+74749.77</f>
        <v>105532.97</v>
      </c>
      <c r="AG1264" s="44"/>
    </row>
    <row r="1265" spans="1:33" s="43" customFormat="1" ht="75" customHeight="1">
      <c r="A1265" s="12" t="s">
        <v>2267</v>
      </c>
      <c r="B1265" s="13">
        <v>64772128204</v>
      </c>
      <c r="C1265" s="14" t="s">
        <v>2268</v>
      </c>
      <c r="D1265" s="15" t="s">
        <v>21</v>
      </c>
      <c r="E1265" s="16" t="s">
        <v>14</v>
      </c>
      <c r="F1265" s="16" t="s">
        <v>2269</v>
      </c>
      <c r="G1265" s="17">
        <v>0</v>
      </c>
      <c r="H1265" s="17">
        <v>0</v>
      </c>
      <c r="I1265" s="17">
        <v>8000</v>
      </c>
      <c r="AG1265" s="44"/>
    </row>
    <row r="1266" spans="1:33" s="43" customFormat="1" ht="75" customHeight="1">
      <c r="A1266" s="12" t="s">
        <v>2108</v>
      </c>
      <c r="B1266" s="13">
        <v>72381189000110</v>
      </c>
      <c r="C1266" s="14" t="s">
        <v>2270</v>
      </c>
      <c r="D1266" s="15" t="s">
        <v>13</v>
      </c>
      <c r="E1266" s="16" t="s">
        <v>43</v>
      </c>
      <c r="F1266" s="16" t="s">
        <v>2271</v>
      </c>
      <c r="G1266" s="17">
        <v>0</v>
      </c>
      <c r="H1266" s="17">
        <v>0</v>
      </c>
      <c r="I1266" s="17">
        <v>128271</v>
      </c>
      <c r="AG1266" s="44"/>
    </row>
    <row r="1267" spans="1:33" s="43" customFormat="1" ht="75" customHeight="1">
      <c r="A1267" s="12" t="s">
        <v>2272</v>
      </c>
      <c r="B1267" s="13">
        <v>2624659000144</v>
      </c>
      <c r="C1267" s="14" t="s">
        <v>2273</v>
      </c>
      <c r="D1267" s="15" t="s">
        <v>21</v>
      </c>
      <c r="E1267" s="16" t="s">
        <v>57</v>
      </c>
      <c r="F1267" s="16" t="s">
        <v>2274</v>
      </c>
      <c r="G1267" s="17">
        <v>0</v>
      </c>
      <c r="H1267" s="17">
        <v>0</v>
      </c>
      <c r="I1267" s="17">
        <v>388.95</v>
      </c>
      <c r="AG1267" s="44"/>
    </row>
    <row r="1268" spans="1:33" s="43" customFormat="1" ht="75" customHeight="1">
      <c r="A1268" s="12" t="s">
        <v>2272</v>
      </c>
      <c r="B1268" s="13">
        <v>2624659000144</v>
      </c>
      <c r="C1268" s="14" t="s">
        <v>2275</v>
      </c>
      <c r="D1268" s="15" t="s">
        <v>21</v>
      </c>
      <c r="E1268" s="16" t="s">
        <v>57</v>
      </c>
      <c r="F1268" s="16" t="s">
        <v>2276</v>
      </c>
      <c r="G1268" s="17">
        <v>0</v>
      </c>
      <c r="H1268" s="17">
        <v>0</v>
      </c>
      <c r="I1268" s="17">
        <v>45744.65</v>
      </c>
      <c r="AG1268" s="44"/>
    </row>
    <row r="1269" spans="1:33" s="43" customFormat="1" ht="75" customHeight="1">
      <c r="A1269" s="12" t="s">
        <v>2277</v>
      </c>
      <c r="B1269" s="13">
        <v>5491663000170</v>
      </c>
      <c r="C1269" s="14" t="s">
        <v>2278</v>
      </c>
      <c r="D1269" s="15" t="s">
        <v>21</v>
      </c>
      <c r="E1269" s="16" t="s">
        <v>14</v>
      </c>
      <c r="F1269" s="16" t="s">
        <v>2279</v>
      </c>
      <c r="G1269" s="17">
        <v>0</v>
      </c>
      <c r="H1269" s="17">
        <v>0</v>
      </c>
      <c r="I1269" s="17">
        <v>1992</v>
      </c>
      <c r="AG1269" s="44"/>
    </row>
    <row r="1270" spans="1:33" s="43" customFormat="1" ht="75" customHeight="1">
      <c r="A1270" s="45" t="s">
        <v>2280</v>
      </c>
      <c r="B1270" s="26">
        <v>10525127000188</v>
      </c>
      <c r="C1270" s="27" t="s">
        <v>2281</v>
      </c>
      <c r="D1270" s="28" t="s">
        <v>21</v>
      </c>
      <c r="E1270" s="29" t="s">
        <v>57</v>
      </c>
      <c r="F1270" s="29" t="s">
        <v>2282</v>
      </c>
      <c r="G1270" s="30">
        <v>0</v>
      </c>
      <c r="H1270" s="17">
        <v>0</v>
      </c>
      <c r="I1270" s="30">
        <v>1841.12</v>
      </c>
      <c r="AG1270" s="44"/>
    </row>
    <row r="1271" spans="1:33" s="43" customFormat="1" ht="75" customHeight="1">
      <c r="A1271" s="45" t="s">
        <v>2280</v>
      </c>
      <c r="B1271" s="26">
        <v>10525127000188</v>
      </c>
      <c r="C1271" s="27" t="s">
        <v>2281</v>
      </c>
      <c r="D1271" s="28" t="s">
        <v>21</v>
      </c>
      <c r="E1271" s="29" t="s">
        <v>57</v>
      </c>
      <c r="F1271" s="29" t="s">
        <v>2283</v>
      </c>
      <c r="G1271" s="30">
        <v>0</v>
      </c>
      <c r="H1271" s="17">
        <v>0</v>
      </c>
      <c r="I1271" s="30">
        <v>4171.51</v>
      </c>
      <c r="AG1271" s="44"/>
    </row>
    <row r="1272" spans="1:33" s="43" customFormat="1" ht="75" customHeight="1">
      <c r="A1272" s="46" t="s">
        <v>2065</v>
      </c>
      <c r="B1272" s="47">
        <v>5206385000404</v>
      </c>
      <c r="C1272" s="48" t="s">
        <v>2284</v>
      </c>
      <c r="D1272" s="49" t="s">
        <v>21</v>
      </c>
      <c r="E1272" s="50" t="s">
        <v>57</v>
      </c>
      <c r="F1272" s="51" t="s">
        <v>2285</v>
      </c>
      <c r="G1272" s="52">
        <v>0</v>
      </c>
      <c r="H1272" s="17">
        <v>0</v>
      </c>
      <c r="I1272" s="53">
        <v>6192.32</v>
      </c>
      <c r="AG1272" s="44"/>
    </row>
    <row r="1273" spans="1:33" s="43" customFormat="1" ht="75" customHeight="1">
      <c r="A1273" s="12" t="s">
        <v>2272</v>
      </c>
      <c r="B1273" s="13">
        <v>2624659000144</v>
      </c>
      <c r="C1273" s="54" t="s">
        <v>2286</v>
      </c>
      <c r="D1273" s="15" t="s">
        <v>21</v>
      </c>
      <c r="E1273" s="16" t="s">
        <v>57</v>
      </c>
      <c r="F1273" s="16" t="s">
        <v>2287</v>
      </c>
      <c r="G1273" s="17">
        <v>0</v>
      </c>
      <c r="H1273" s="17">
        <v>0</v>
      </c>
      <c r="I1273" s="17">
        <v>997.05</v>
      </c>
      <c r="AG1273" s="44"/>
    </row>
    <row r="1274" spans="1:9" ht="17.25" customHeight="1">
      <c r="A1274" s="55" t="s">
        <v>2022</v>
      </c>
      <c r="B1274" s="32"/>
      <c r="C1274" s="32"/>
      <c r="D1274" s="33"/>
      <c r="E1274" s="33"/>
      <c r="F1274" s="33"/>
      <c r="G1274" s="34">
        <f>SUM(G1183:G1273)</f>
        <v>0</v>
      </c>
      <c r="H1274" s="34">
        <f>SUM(H1183:H1273)</f>
        <v>74749.77</v>
      </c>
      <c r="I1274" s="34">
        <f>SUM(I1183:I1273)</f>
        <v>2175647.6300000004</v>
      </c>
    </row>
    <row r="1275" spans="1:9" ht="16.5" customHeight="1">
      <c r="A1275" s="56"/>
      <c r="B1275" s="56"/>
      <c r="C1275" s="56"/>
      <c r="D1275" s="57"/>
      <c r="E1275" s="57"/>
      <c r="F1275" s="57"/>
      <c r="G1275" s="56"/>
      <c r="H1275" s="56"/>
      <c r="I1275" s="56"/>
    </row>
    <row r="1276" spans="1:9" ht="22.5" customHeight="1">
      <c r="A1276" s="145" t="s">
        <v>2288</v>
      </c>
      <c r="B1276" s="145"/>
      <c r="C1276" s="145"/>
      <c r="D1276" s="145"/>
      <c r="E1276" s="145"/>
      <c r="F1276" s="145"/>
      <c r="G1276" s="145"/>
      <c r="H1276" s="145"/>
      <c r="I1276" s="145"/>
    </row>
    <row r="1277" spans="1:33" s="58" customFormat="1" ht="51" customHeight="1">
      <c r="A1277" s="40" t="s">
        <v>2</v>
      </c>
      <c r="B1277" s="40" t="s">
        <v>3</v>
      </c>
      <c r="C1277" s="40" t="s">
        <v>4</v>
      </c>
      <c r="D1277" s="40" t="s">
        <v>5</v>
      </c>
      <c r="E1277" s="40" t="s">
        <v>6</v>
      </c>
      <c r="F1277" s="40" t="s">
        <v>7</v>
      </c>
      <c r="G1277" s="40" t="s">
        <v>8</v>
      </c>
      <c r="H1277" s="40" t="s">
        <v>9</v>
      </c>
      <c r="I1277" s="41" t="s">
        <v>10</v>
      </c>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4"/>
    </row>
    <row r="1278" spans="1:33" s="64" customFormat="1" ht="77.25" customHeight="1">
      <c r="A1278" s="59" t="s">
        <v>401</v>
      </c>
      <c r="B1278" s="60">
        <v>2844344000102</v>
      </c>
      <c r="C1278" s="61" t="s">
        <v>2289</v>
      </c>
      <c r="D1278" s="15" t="s">
        <v>13</v>
      </c>
      <c r="E1278" s="62" t="s">
        <v>99</v>
      </c>
      <c r="F1278" s="62" t="s">
        <v>2290</v>
      </c>
      <c r="G1278" s="63">
        <v>5000</v>
      </c>
      <c r="H1278" s="63">
        <v>0</v>
      </c>
      <c r="I1278" s="63">
        <v>0</v>
      </c>
      <c r="AG1278" s="65"/>
    </row>
    <row r="1279" spans="1:33" s="18" customFormat="1" ht="47.25" customHeight="1">
      <c r="A1279" s="66" t="s">
        <v>177</v>
      </c>
      <c r="B1279" s="67">
        <v>4277042000125</v>
      </c>
      <c r="C1279" s="14" t="s">
        <v>2291</v>
      </c>
      <c r="D1279" s="15" t="s">
        <v>13</v>
      </c>
      <c r="E1279" s="16" t="s">
        <v>14</v>
      </c>
      <c r="F1279" s="16" t="s">
        <v>2292</v>
      </c>
      <c r="G1279" s="17">
        <v>20000000</v>
      </c>
      <c r="H1279" s="17">
        <v>0</v>
      </c>
      <c r="I1279" s="17">
        <v>20000000</v>
      </c>
      <c r="AG1279" s="19"/>
    </row>
    <row r="1280" spans="1:33" s="18" customFormat="1" ht="47.25" customHeight="1">
      <c r="A1280" s="68" t="s">
        <v>154</v>
      </c>
      <c r="B1280" s="69">
        <v>4153748000185</v>
      </c>
      <c r="C1280" s="70" t="s">
        <v>2293</v>
      </c>
      <c r="D1280" s="15" t="s">
        <v>13</v>
      </c>
      <c r="E1280" s="16" t="s">
        <v>99</v>
      </c>
      <c r="F1280" s="16" t="s">
        <v>2294</v>
      </c>
      <c r="G1280" s="17">
        <v>927.27</v>
      </c>
      <c r="H1280" s="17">
        <v>0</v>
      </c>
      <c r="I1280" s="17">
        <v>0</v>
      </c>
      <c r="AG1280" s="19"/>
    </row>
    <row r="1281" spans="1:33" s="18" customFormat="1" ht="47.25" customHeight="1">
      <c r="A1281" s="68" t="s">
        <v>187</v>
      </c>
      <c r="B1281" s="69" t="s">
        <v>188</v>
      </c>
      <c r="C1281" s="70" t="s">
        <v>2295</v>
      </c>
      <c r="D1281" s="15" t="s">
        <v>13</v>
      </c>
      <c r="E1281" s="16" t="s">
        <v>99</v>
      </c>
      <c r="F1281" s="16" t="s">
        <v>2296</v>
      </c>
      <c r="G1281" s="17">
        <v>88692.17</v>
      </c>
      <c r="H1281" s="17">
        <v>0</v>
      </c>
      <c r="I1281" s="17">
        <v>0</v>
      </c>
      <c r="AG1281" s="19"/>
    </row>
    <row r="1282" spans="1:33" s="18" customFormat="1" ht="47.25" customHeight="1">
      <c r="A1282" s="68" t="s">
        <v>2297</v>
      </c>
      <c r="B1282" s="69">
        <v>8219232000147</v>
      </c>
      <c r="C1282" s="71" t="s">
        <v>2298</v>
      </c>
      <c r="D1282" s="15" t="s">
        <v>21</v>
      </c>
      <c r="E1282" s="16" t="s">
        <v>57</v>
      </c>
      <c r="F1282" s="72" t="s">
        <v>1383</v>
      </c>
      <c r="G1282" s="30">
        <v>27844</v>
      </c>
      <c r="H1282" s="30">
        <v>0</v>
      </c>
      <c r="I1282" s="30">
        <v>0</v>
      </c>
      <c r="AG1282" s="19"/>
    </row>
    <row r="1283" spans="1:33" s="18" customFormat="1" ht="47.25" customHeight="1">
      <c r="A1283" s="68" t="s">
        <v>187</v>
      </c>
      <c r="B1283" s="69" t="s">
        <v>188</v>
      </c>
      <c r="C1283" s="71" t="s">
        <v>2299</v>
      </c>
      <c r="D1283" s="15" t="s">
        <v>13</v>
      </c>
      <c r="E1283" s="16" t="s">
        <v>99</v>
      </c>
      <c r="F1283" s="72" t="s">
        <v>2300</v>
      </c>
      <c r="G1283" s="30">
        <v>178.49</v>
      </c>
      <c r="H1283" s="30">
        <v>0</v>
      </c>
      <c r="I1283" s="30">
        <v>0</v>
      </c>
      <c r="AG1283" s="19"/>
    </row>
    <row r="1284" spans="1:33" s="18" customFormat="1" ht="47.25" customHeight="1">
      <c r="A1284" s="12" t="s">
        <v>41</v>
      </c>
      <c r="B1284" s="13">
        <v>2341467000120</v>
      </c>
      <c r="C1284" s="71" t="s">
        <v>2301</v>
      </c>
      <c r="D1284" s="28" t="s">
        <v>13</v>
      </c>
      <c r="E1284" s="29" t="s">
        <v>1389</v>
      </c>
      <c r="F1284" s="72" t="s">
        <v>2302</v>
      </c>
      <c r="G1284" s="30">
        <v>10000</v>
      </c>
      <c r="H1284" s="30">
        <v>0</v>
      </c>
      <c r="I1284" s="30">
        <v>0</v>
      </c>
      <c r="AG1284" s="19"/>
    </row>
    <row r="1285" spans="1:33" s="18" customFormat="1" ht="47.25" customHeight="1">
      <c r="A1285" s="12" t="s">
        <v>328</v>
      </c>
      <c r="B1285" s="13">
        <v>1742429000117</v>
      </c>
      <c r="C1285" s="71" t="s">
        <v>2303</v>
      </c>
      <c r="D1285" s="28" t="s">
        <v>21</v>
      </c>
      <c r="E1285" s="29" t="s">
        <v>57</v>
      </c>
      <c r="F1285" s="72" t="s">
        <v>2304</v>
      </c>
      <c r="G1285" s="30">
        <v>6840</v>
      </c>
      <c r="H1285" s="30">
        <v>0</v>
      </c>
      <c r="I1285" s="30">
        <v>0</v>
      </c>
      <c r="AG1285" s="19"/>
    </row>
    <row r="1286" spans="1:33" s="18" customFormat="1" ht="47.25" customHeight="1">
      <c r="A1286" s="12" t="s">
        <v>187</v>
      </c>
      <c r="B1286" s="13" t="s">
        <v>188</v>
      </c>
      <c r="C1286" s="71" t="s">
        <v>2305</v>
      </c>
      <c r="D1286" s="28" t="s">
        <v>13</v>
      </c>
      <c r="E1286" s="29" t="s">
        <v>99</v>
      </c>
      <c r="F1286" s="72" t="s">
        <v>2306</v>
      </c>
      <c r="G1286" s="30">
        <v>9166.72</v>
      </c>
      <c r="H1286" s="30">
        <v>9166.72</v>
      </c>
      <c r="I1286" s="30">
        <v>9166.72</v>
      </c>
      <c r="AG1286" s="19"/>
    </row>
    <row r="1287" spans="1:33" s="18" customFormat="1" ht="47.25" customHeight="1">
      <c r="A1287" s="12" t="s">
        <v>1484</v>
      </c>
      <c r="B1287" s="13">
        <v>43870295287</v>
      </c>
      <c r="C1287" s="71" t="s">
        <v>2307</v>
      </c>
      <c r="D1287" s="28" t="s">
        <v>13</v>
      </c>
      <c r="E1287" s="29" t="s">
        <v>99</v>
      </c>
      <c r="F1287" s="72" t="s">
        <v>2308</v>
      </c>
      <c r="G1287" s="30">
        <v>1974.52</v>
      </c>
      <c r="H1287" s="30"/>
      <c r="I1287" s="30"/>
      <c r="AG1287" s="19"/>
    </row>
    <row r="1288" spans="1:9" ht="26.25" customHeight="1">
      <c r="A1288" s="73" t="s">
        <v>2022</v>
      </c>
      <c r="B1288" s="74"/>
      <c r="C1288" s="75"/>
      <c r="D1288" s="76"/>
      <c r="E1288" s="76"/>
      <c r="F1288" s="77"/>
      <c r="G1288" s="34">
        <f>SUM(G1278:G1287)</f>
        <v>20150623.169999998</v>
      </c>
      <c r="H1288" s="34">
        <f>SUM(H1278:H1286)</f>
        <v>9166.72</v>
      </c>
      <c r="I1288" s="34">
        <f>SUM(I1278:I1286)</f>
        <v>20009166.72</v>
      </c>
    </row>
    <row r="1289" ht="12.75" customHeight="1">
      <c r="G1289" s="78"/>
    </row>
    <row r="1292" spans="1:9" ht="20.25" customHeight="1">
      <c r="A1292" s="146" t="s">
        <v>2309</v>
      </c>
      <c r="B1292" s="146"/>
      <c r="C1292" s="146"/>
      <c r="D1292" s="146"/>
      <c r="E1292" s="146"/>
      <c r="F1292" s="146"/>
      <c r="G1292" s="146"/>
      <c r="H1292" s="146"/>
      <c r="I1292" s="5">
        <v>43374</v>
      </c>
    </row>
    <row r="1294" spans="1:9" ht="31.5" customHeight="1">
      <c r="A1294" s="7" t="s">
        <v>2</v>
      </c>
      <c r="B1294" s="7" t="s">
        <v>3</v>
      </c>
      <c r="C1294" s="7" t="s">
        <v>4</v>
      </c>
      <c r="D1294" s="7" t="s">
        <v>5</v>
      </c>
      <c r="E1294" s="7" t="s">
        <v>6</v>
      </c>
      <c r="F1294" s="7" t="s">
        <v>7</v>
      </c>
      <c r="G1294" s="7" t="s">
        <v>8</v>
      </c>
      <c r="H1294" s="7" t="s">
        <v>9</v>
      </c>
      <c r="I1294" s="8" t="s">
        <v>10</v>
      </c>
    </row>
    <row r="1295" spans="1:33" s="58" customFormat="1" ht="33" customHeight="1">
      <c r="A1295" s="79"/>
      <c r="B1295" s="80"/>
      <c r="C1295" s="81"/>
      <c r="D1295" s="82"/>
      <c r="E1295" s="83"/>
      <c r="F1295" s="84"/>
      <c r="G1295" s="85"/>
      <c r="H1295" s="86"/>
      <c r="I1295" s="85"/>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4"/>
    </row>
    <row r="1296" spans="1:33" s="58" customFormat="1" ht="32.25" customHeight="1">
      <c r="A1296" s="79"/>
      <c r="B1296" s="80"/>
      <c r="C1296" s="81"/>
      <c r="D1296" s="82"/>
      <c r="E1296" s="83"/>
      <c r="F1296" s="84"/>
      <c r="G1296" s="87"/>
      <c r="H1296" s="88"/>
      <c r="I1296" s="85"/>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4"/>
    </row>
    <row r="1297" spans="1:33" s="58" customFormat="1" ht="42.75" customHeight="1">
      <c r="A1297" s="79"/>
      <c r="B1297" s="80"/>
      <c r="C1297" s="81"/>
      <c r="D1297" s="82"/>
      <c r="E1297" s="83"/>
      <c r="F1297" s="84"/>
      <c r="G1297" s="87"/>
      <c r="H1297" s="88"/>
      <c r="I1297" s="85"/>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4"/>
    </row>
    <row r="1298" spans="1:33" s="58" customFormat="1" ht="34.5" customHeight="1">
      <c r="A1298" s="79"/>
      <c r="B1298" s="80"/>
      <c r="C1298" s="81"/>
      <c r="D1298" s="82"/>
      <c r="E1298" s="83"/>
      <c r="F1298" s="84"/>
      <c r="G1298" s="87"/>
      <c r="H1298" s="88"/>
      <c r="I1298" s="85"/>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4"/>
    </row>
    <row r="1299" spans="1:33" s="58" customFormat="1" ht="34.5" customHeight="1">
      <c r="A1299" s="79"/>
      <c r="B1299" s="80"/>
      <c r="C1299" s="81"/>
      <c r="D1299" s="82"/>
      <c r="E1299" s="83"/>
      <c r="F1299" s="84"/>
      <c r="G1299" s="87"/>
      <c r="H1299" s="88"/>
      <c r="I1299" s="85"/>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4"/>
    </row>
    <row r="1300" spans="1:33" s="58" customFormat="1" ht="34.5" customHeight="1">
      <c r="A1300" s="79"/>
      <c r="B1300" s="80"/>
      <c r="C1300" s="81"/>
      <c r="D1300" s="82"/>
      <c r="E1300" s="83"/>
      <c r="F1300" s="84"/>
      <c r="G1300" s="87"/>
      <c r="H1300" s="88"/>
      <c r="I1300" s="85"/>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4"/>
    </row>
    <row r="1301" spans="1:34" s="97" customFormat="1" ht="14.25" customHeight="1">
      <c r="A1301" s="89" t="s">
        <v>2022</v>
      </c>
      <c r="B1301" s="90"/>
      <c r="C1301" s="90"/>
      <c r="D1301" s="91"/>
      <c r="E1301" s="91"/>
      <c r="F1301" s="91"/>
      <c r="G1301" s="92">
        <f>SUM(G1295:G1300)</f>
        <v>0</v>
      </c>
      <c r="H1301" s="93">
        <f>SUM(H1295:H1300)</f>
        <v>0</v>
      </c>
      <c r="I1301" s="92">
        <f>SUM(I1295:I1300)</f>
        <v>0</v>
      </c>
      <c r="J1301" s="3"/>
      <c r="K1301" s="3"/>
      <c r="L1301" s="3"/>
      <c r="M1301" s="3"/>
      <c r="N1301" s="3"/>
      <c r="O1301" s="3"/>
      <c r="P1301" s="3"/>
      <c r="Q1301" s="3"/>
      <c r="R1301" s="3"/>
      <c r="S1301" s="3"/>
      <c r="T1301" s="3"/>
      <c r="U1301" s="3"/>
      <c r="V1301" s="94"/>
      <c r="W1301" s="95"/>
      <c r="X1301" s="95"/>
      <c r="Y1301" s="95"/>
      <c r="Z1301" s="95"/>
      <c r="AA1301" s="95"/>
      <c r="AB1301" s="95"/>
      <c r="AC1301" s="95"/>
      <c r="AD1301" s="95"/>
      <c r="AE1301" s="95"/>
      <c r="AF1301" s="95"/>
      <c r="AG1301" s="95"/>
      <c r="AH1301" s="96"/>
    </row>
    <row r="1302" spans="2:33" s="98" customFormat="1" ht="14.25" customHeight="1">
      <c r="B1302" s="99"/>
      <c r="C1302" s="99"/>
      <c r="D1302" s="100"/>
      <c r="E1302" s="100"/>
      <c r="F1302" s="100"/>
      <c r="G1302" s="99"/>
      <c r="H1302" s="99"/>
      <c r="I1302" s="9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4"/>
    </row>
    <row r="1303" spans="1:33" s="98" customFormat="1" ht="14.25" customHeight="1">
      <c r="A1303" s="147" t="s">
        <v>2310</v>
      </c>
      <c r="B1303" s="147"/>
      <c r="C1303" s="147"/>
      <c r="D1303" s="100"/>
      <c r="E1303" s="100"/>
      <c r="F1303" s="100"/>
      <c r="G1303" s="99"/>
      <c r="H1303" s="99"/>
      <c r="I1303" s="9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4"/>
    </row>
    <row r="1304" spans="1:33" s="98" customFormat="1" ht="74.25" customHeight="1">
      <c r="A1304" s="147"/>
      <c r="B1304" s="147"/>
      <c r="C1304" s="147"/>
      <c r="D1304" s="100"/>
      <c r="E1304" s="100"/>
      <c r="F1304" s="100"/>
      <c r="G1304" s="101"/>
      <c r="H1304" s="101"/>
      <c r="I1304" s="101"/>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row>
    <row r="1305" spans="1:9" ht="74.25" customHeight="1">
      <c r="A1305" s="102" t="s">
        <v>2</v>
      </c>
      <c r="B1305" s="102" t="s">
        <v>3</v>
      </c>
      <c r="C1305" s="102" t="s">
        <v>4</v>
      </c>
      <c r="D1305" s="102" t="s">
        <v>5</v>
      </c>
      <c r="E1305" s="102" t="s">
        <v>6</v>
      </c>
      <c r="F1305" s="102" t="s">
        <v>7</v>
      </c>
      <c r="G1305" s="102" t="s">
        <v>8</v>
      </c>
      <c r="H1305" s="102" t="s">
        <v>9</v>
      </c>
      <c r="I1305" s="103" t="s">
        <v>10</v>
      </c>
    </row>
    <row r="1306" spans="1:33" s="108" customFormat="1" ht="44.25" customHeight="1">
      <c r="A1306" s="104"/>
      <c r="B1306" s="105"/>
      <c r="C1306" s="81"/>
      <c r="D1306" s="83"/>
      <c r="E1306" s="83"/>
      <c r="F1306" s="83"/>
      <c r="G1306" s="85"/>
      <c r="H1306" s="85"/>
      <c r="I1306" s="85"/>
      <c r="J1306" s="106"/>
      <c r="K1306" s="106"/>
      <c r="L1306" s="106"/>
      <c r="M1306" s="106"/>
      <c r="N1306" s="106"/>
      <c r="O1306" s="106"/>
      <c r="P1306" s="106"/>
      <c r="Q1306" s="106"/>
      <c r="R1306" s="106"/>
      <c r="S1306" s="106"/>
      <c r="T1306" s="106"/>
      <c r="U1306" s="106"/>
      <c r="V1306" s="106"/>
      <c r="W1306" s="106"/>
      <c r="X1306" s="106"/>
      <c r="Y1306" s="106"/>
      <c r="Z1306" s="106"/>
      <c r="AA1306" s="106"/>
      <c r="AB1306" s="106"/>
      <c r="AC1306" s="106"/>
      <c r="AD1306" s="106"/>
      <c r="AE1306" s="106"/>
      <c r="AF1306" s="106"/>
      <c r="AG1306" s="107"/>
    </row>
    <row r="1307" spans="1:9" ht="14.25" customHeight="1">
      <c r="A1307" s="89" t="s">
        <v>2022</v>
      </c>
      <c r="B1307" s="90"/>
      <c r="C1307" s="90"/>
      <c r="D1307" s="91"/>
      <c r="E1307" s="91"/>
      <c r="F1307" s="91"/>
      <c r="G1307" s="109">
        <f>SUM(G1306:G1306)</f>
        <v>0</v>
      </c>
      <c r="H1307" s="109">
        <f>SUM(H1306:H1306)</f>
        <v>0</v>
      </c>
      <c r="I1307" s="109">
        <f>SUM(I1306:I1306)</f>
        <v>0</v>
      </c>
    </row>
    <row r="1308" spans="2:9" ht="14.25" customHeight="1">
      <c r="B1308" s="99"/>
      <c r="C1308" s="99"/>
      <c r="D1308" s="100"/>
      <c r="E1308" s="100"/>
      <c r="F1308" s="100"/>
      <c r="G1308" s="99"/>
      <c r="H1308" s="99"/>
      <c r="I1308" s="99"/>
    </row>
    <row r="1309" spans="1:9" ht="72" customHeight="1">
      <c r="A1309" s="110" t="s">
        <v>2288</v>
      </c>
      <c r="B1309" s="110"/>
      <c r="C1309" s="110"/>
      <c r="D1309" s="111"/>
      <c r="E1309" s="111"/>
      <c r="F1309" s="111"/>
      <c r="G1309" s="110"/>
      <c r="H1309" s="110"/>
      <c r="I1309" s="112"/>
    </row>
    <row r="1310" spans="1:33" s="113" customFormat="1" ht="15.75" customHeight="1">
      <c r="A1310" s="102" t="s">
        <v>2</v>
      </c>
      <c r="B1310" s="102" t="s">
        <v>3</v>
      </c>
      <c r="C1310" s="102" t="s">
        <v>4</v>
      </c>
      <c r="D1310" s="102" t="s">
        <v>5</v>
      </c>
      <c r="E1310" s="102" t="s">
        <v>6</v>
      </c>
      <c r="F1310" s="102" t="s">
        <v>7</v>
      </c>
      <c r="G1310" s="102" t="s">
        <v>8</v>
      </c>
      <c r="H1310" s="102" t="s">
        <v>9</v>
      </c>
      <c r="I1310" s="8" t="s">
        <v>10</v>
      </c>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4"/>
    </row>
    <row r="1311" spans="1:9" ht="14.25" customHeight="1">
      <c r="A1311" s="114"/>
      <c r="B1311" s="115"/>
      <c r="C1311" s="114"/>
      <c r="D1311" s="83"/>
      <c r="E1311" s="83"/>
      <c r="F1311" s="116"/>
      <c r="G1311" s="87"/>
      <c r="H1311" s="88"/>
      <c r="I1311" s="85"/>
    </row>
    <row r="1312" spans="1:9" ht="36.75" customHeight="1">
      <c r="A1312" s="114"/>
      <c r="B1312" s="115"/>
      <c r="C1312" s="114"/>
      <c r="D1312" s="116"/>
      <c r="E1312" s="116"/>
      <c r="F1312" s="116"/>
      <c r="G1312" s="87"/>
      <c r="H1312" s="88"/>
      <c r="I1312" s="85"/>
    </row>
    <row r="1313" spans="1:9" ht="14.25" customHeight="1">
      <c r="A1313" s="89" t="s">
        <v>2022</v>
      </c>
      <c r="B1313" s="90"/>
      <c r="C1313" s="90"/>
      <c r="D1313" s="91"/>
      <c r="E1313" s="91"/>
      <c r="F1313" s="91"/>
      <c r="G1313" s="109">
        <f>SUBTOTAL(9,G1311:G1312)</f>
        <v>0</v>
      </c>
      <c r="H1313" s="117">
        <f>SUM(H1308:H1311)</f>
        <v>0</v>
      </c>
      <c r="I1313" s="109">
        <f>SUM(I1308:I1311)</f>
        <v>0</v>
      </c>
    </row>
    <row r="1314" ht="14.25" customHeight="1"/>
    <row r="1315" ht="14.25" customHeight="1">
      <c r="G1315" s="78"/>
    </row>
    <row r="1316" ht="14.25" customHeight="1"/>
    <row r="1317" ht="14.25" customHeight="1"/>
    <row r="1318" spans="2:9" ht="18.75" customHeight="1">
      <c r="B1318" s="118"/>
      <c r="C1318" s="118"/>
      <c r="D1318" s="119"/>
      <c r="E1318" s="119"/>
      <c r="F1318" s="119"/>
      <c r="G1318" s="118"/>
      <c r="H1318" s="118"/>
      <c r="I1318" s="5">
        <v>43374</v>
      </c>
    </row>
    <row r="1319" spans="1:9" ht="60.75" customHeight="1">
      <c r="A1319" s="148"/>
      <c r="B1319" s="148"/>
      <c r="C1319" s="148"/>
      <c r="D1319" s="120"/>
      <c r="E1319" s="120"/>
      <c r="F1319" s="120"/>
      <c r="G1319" s="6"/>
      <c r="H1319" s="6"/>
      <c r="I1319" s="6"/>
    </row>
    <row r="1320" spans="1:9" ht="31.5" customHeight="1">
      <c r="A1320" s="102" t="s">
        <v>2311</v>
      </c>
      <c r="B1320" s="102"/>
      <c r="C1320" s="102"/>
      <c r="D1320" s="102"/>
      <c r="E1320" s="102"/>
      <c r="F1320" s="102"/>
      <c r="G1320" s="102" t="s">
        <v>8</v>
      </c>
      <c r="H1320" s="102" t="s">
        <v>9</v>
      </c>
      <c r="I1320" s="103" t="s">
        <v>10</v>
      </c>
    </row>
    <row r="1321" spans="1:7" ht="32.25" customHeight="1">
      <c r="A1321" s="121" t="s">
        <v>1</v>
      </c>
      <c r="B1321" s="121"/>
      <c r="C1321" s="121"/>
      <c r="D1321" s="121"/>
      <c r="E1321" s="121"/>
      <c r="F1321" s="121"/>
      <c r="G1321" s="122"/>
    </row>
    <row r="1322" spans="1:9" ht="53.25" customHeight="1">
      <c r="A1322" s="149" t="s">
        <v>2312</v>
      </c>
      <c r="B1322" s="149"/>
      <c r="C1322" s="149"/>
      <c r="D1322" s="124"/>
      <c r="E1322" s="124"/>
      <c r="F1322" s="124"/>
      <c r="G1322" s="125">
        <f>G1178</f>
        <v>329905345.14999956</v>
      </c>
      <c r="H1322" s="125">
        <f>H1178</f>
        <v>22136590.330000006</v>
      </c>
      <c r="I1322" s="125">
        <f>I1178</f>
        <v>302635920.5999996</v>
      </c>
    </row>
    <row r="1323" spans="1:9" ht="15" customHeight="1">
      <c r="A1323" s="149" t="s">
        <v>2313</v>
      </c>
      <c r="B1323" s="149"/>
      <c r="C1323" s="149"/>
      <c r="G1323" s="125">
        <f>G1274</f>
        <v>0</v>
      </c>
      <c r="H1323" s="125">
        <f>H1274</f>
        <v>74749.77</v>
      </c>
      <c r="I1323" s="125">
        <f>I1274</f>
        <v>2175647.6300000004</v>
      </c>
    </row>
    <row r="1324" spans="1:13" ht="15" customHeight="1">
      <c r="A1324" s="149" t="s">
        <v>2314</v>
      </c>
      <c r="B1324" s="149"/>
      <c r="C1324" s="149"/>
      <c r="G1324" s="125">
        <f>G1288</f>
        <v>20150623.169999998</v>
      </c>
      <c r="H1324" s="125">
        <f>H1288</f>
        <v>9166.72</v>
      </c>
      <c r="I1324" s="125">
        <f>I1288</f>
        <v>20009166.72</v>
      </c>
      <c r="L1324" s="126"/>
      <c r="M1324" s="127"/>
    </row>
    <row r="1325" spans="1:9" ht="15" customHeight="1">
      <c r="A1325" s="128"/>
      <c r="B1325" s="129"/>
      <c r="C1325" s="129"/>
      <c r="D1325" s="130"/>
      <c r="E1325" s="130"/>
      <c r="F1325" s="130"/>
      <c r="G1325" s="131">
        <f>G1322+G1323-G1324</f>
        <v>309754721.97999954</v>
      </c>
      <c r="H1325" s="131">
        <f>H1322+H1323-H1324</f>
        <v>22202173.380000006</v>
      </c>
      <c r="I1325" s="131">
        <f>I1322+I1323-I1324</f>
        <v>284802401.50999963</v>
      </c>
    </row>
    <row r="1326" spans="1:9" ht="31.5" customHeight="1">
      <c r="A1326" s="121" t="s">
        <v>2309</v>
      </c>
      <c r="B1326" s="121"/>
      <c r="C1326" s="121"/>
      <c r="D1326" s="121"/>
      <c r="E1326" s="121"/>
      <c r="F1326" s="121"/>
      <c r="G1326" s="125"/>
      <c r="H1326" s="125"/>
      <c r="I1326" s="125"/>
    </row>
    <row r="1327" spans="1:9" ht="30" customHeight="1">
      <c r="A1327" s="149" t="s">
        <v>2312</v>
      </c>
      <c r="B1327" s="149"/>
      <c r="C1327" s="149"/>
      <c r="D1327" s="124"/>
      <c r="E1327" s="124"/>
      <c r="F1327" s="124"/>
      <c r="G1327" s="125">
        <f>G1301</f>
        <v>0</v>
      </c>
      <c r="H1327" s="125">
        <f>H1301</f>
        <v>0</v>
      </c>
      <c r="I1327" s="125">
        <f>I1301</f>
        <v>0</v>
      </c>
    </row>
    <row r="1328" spans="1:9" ht="30" customHeight="1">
      <c r="A1328" s="149" t="s">
        <v>2313</v>
      </c>
      <c r="B1328" s="149"/>
      <c r="C1328" s="149"/>
      <c r="D1328" s="124"/>
      <c r="E1328" s="124"/>
      <c r="F1328" s="124"/>
      <c r="G1328" s="125">
        <f>G1307</f>
        <v>0</v>
      </c>
      <c r="H1328" s="125">
        <f>H1307</f>
        <v>0</v>
      </c>
      <c r="I1328" s="125">
        <f>I1307</f>
        <v>0</v>
      </c>
    </row>
    <row r="1329" spans="1:9" ht="15" customHeight="1">
      <c r="A1329" s="123" t="s">
        <v>2314</v>
      </c>
      <c r="B1329" s="58"/>
      <c r="C1329" s="58"/>
      <c r="D1329" s="124"/>
      <c r="E1329" s="124"/>
      <c r="F1329" s="124"/>
      <c r="G1329" s="125">
        <f>G1313</f>
        <v>0</v>
      </c>
      <c r="H1329" s="125">
        <f>H1313</f>
        <v>0</v>
      </c>
      <c r="I1329" s="125">
        <f>I1313</f>
        <v>0</v>
      </c>
    </row>
    <row r="1330" spans="1:9" ht="14.25" customHeight="1">
      <c r="A1330" s="129"/>
      <c r="B1330" s="129"/>
      <c r="C1330" s="129"/>
      <c r="D1330" s="130"/>
      <c r="E1330" s="130"/>
      <c r="F1330" s="130"/>
      <c r="G1330" s="131">
        <f>G1327+G1328-G1329</f>
        <v>0</v>
      </c>
      <c r="H1330" s="131">
        <f>H1327+H1328-H1329</f>
        <v>0</v>
      </c>
      <c r="I1330" s="131">
        <f>I1327+I1328-I1329</f>
        <v>0</v>
      </c>
    </row>
    <row r="1331" ht="14.25" customHeight="1">
      <c r="A1331" s="132"/>
    </row>
    <row r="1332" spans="1:9" ht="14.25" customHeight="1">
      <c r="A1332" s="1" t="s">
        <v>2315</v>
      </c>
      <c r="G1332" s="133"/>
      <c r="H1332" s="133"/>
      <c r="I1332" s="133"/>
    </row>
    <row r="1333" spans="1:9" ht="15" customHeight="1">
      <c r="A1333" s="1" t="s">
        <v>2316</v>
      </c>
      <c r="G1333" s="134"/>
      <c r="H1333" s="134"/>
      <c r="I1333" s="134"/>
    </row>
    <row r="1334" spans="7:9" ht="14.25" customHeight="1">
      <c r="G1334" s="135"/>
      <c r="H1334" s="135"/>
      <c r="I1334" s="135"/>
    </row>
    <row r="1335" spans="7:9" ht="14.25" customHeight="1">
      <c r="G1335" s="136"/>
      <c r="H1335" s="137"/>
      <c r="I1335" s="137"/>
    </row>
    <row r="1336" spans="1:9" ht="29.25" customHeight="1">
      <c r="A1336" s="138" t="s">
        <v>2317</v>
      </c>
      <c r="G1336" s="139"/>
      <c r="H1336" s="139"/>
      <c r="I1336" s="139"/>
    </row>
  </sheetData>
  <sheetProtection selectLockedCells="1" selectUnlockedCells="1"/>
  <mergeCells count="14">
    <mergeCell ref="A1327:C1327"/>
    <mergeCell ref="A1328:C1328"/>
    <mergeCell ref="A1292:H1292"/>
    <mergeCell ref="A1303:C1304"/>
    <mergeCell ref="A1319:C1319"/>
    <mergeCell ref="A1322:C1322"/>
    <mergeCell ref="A1323:C1323"/>
    <mergeCell ref="A1324:C1324"/>
    <mergeCell ref="A2:I2"/>
    <mergeCell ref="A3:I3"/>
    <mergeCell ref="A5:I5"/>
    <mergeCell ref="A1180:I1180"/>
    <mergeCell ref="A1181:I1181"/>
    <mergeCell ref="A1276:I1276"/>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39" r:id="rId2"/>
  <rowBreaks count="11" manualBreakCount="11">
    <brk id="492" max="8" man="1"/>
    <brk id="778" max="8" man="1"/>
    <brk id="802" max="8" man="1"/>
    <brk id="927" max="255" man="1"/>
    <brk id="1168" max="8" man="1"/>
    <brk id="1190" max="8" man="1"/>
    <brk id="1204" max="8" man="1"/>
    <brk id="1232" max="255" man="1"/>
    <brk id="1260" max="255" man="1"/>
    <brk id="1274" max="255" man="1"/>
    <brk id="1302" max="255" man="1"/>
  </rowBreaks>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dimension ref="A1:A3"/>
  <sheetViews>
    <sheetView view="pageBreakPreview" zoomScale="85" zoomScaleNormal="55" zoomScaleSheetLayoutView="85" zoomScalePageLayoutView="0" workbookViewId="0" topLeftCell="A1">
      <selection activeCell="A16" sqref="A16"/>
    </sheetView>
  </sheetViews>
  <sheetFormatPr defaultColWidth="10.50390625" defaultRowHeight="14.25"/>
  <cols>
    <col min="1" max="1" width="15.625" style="0" customWidth="1"/>
  </cols>
  <sheetData>
    <row r="1" ht="14.25">
      <c r="A1" s="140">
        <v>7552303.05</v>
      </c>
    </row>
    <row r="2" ht="14.25">
      <c r="A2" s="140">
        <v>7511806.37</v>
      </c>
    </row>
    <row r="3" ht="14.25">
      <c r="A3" s="140">
        <f>A1-A2</f>
        <v>40496.6799999997</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cp:lastPrinted>2018-11-14T18:08:04Z</cp:lastPrinted>
  <dcterms:modified xsi:type="dcterms:W3CDTF">2018-11-14T18:08:57Z</dcterms:modified>
  <cp:category/>
  <cp:version/>
  <cp:contentType/>
  <cp:contentStatus/>
</cp:coreProperties>
</file>